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Dropbox\0000 SOCIEDADES REBOLLEDO Y JARA\CEF-ITF CAPACITACIÓN\CURSOS CERRADOS\TUR BUS\Curso 14 y 15 de marzo 2024\Talleres\"/>
    </mc:Choice>
  </mc:AlternateContent>
  <bookViews>
    <workbookView xWindow="0" yWindow="0" windowWidth="28800" windowHeight="12435"/>
  </bookViews>
  <sheets>
    <sheet name="Transacciones" sheetId="1" r:id="rId1"/>
    <sheet name="Registros" sheetId="2" r:id="rId2"/>
    <sheet name="ESF" sheetId="7" r:id="rId3"/>
    <sheet name="EERR" sheetId="8" r:id="rId4"/>
    <sheet name="EFE" sheetId="9"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1" i="2" l="1"/>
  <c r="G100" i="2"/>
  <c r="G99" i="2"/>
  <c r="P29" i="2" l="1"/>
  <c r="O29" i="2"/>
  <c r="P28" i="2"/>
  <c r="P27" i="2"/>
  <c r="P26" i="2"/>
  <c r="O26" i="2"/>
  <c r="P25" i="2"/>
  <c r="O25" i="2"/>
  <c r="P24" i="2"/>
  <c r="P23" i="2"/>
  <c r="O23" i="2"/>
  <c r="P22" i="2"/>
  <c r="O22" i="2"/>
  <c r="P21" i="2"/>
  <c r="O21" i="2"/>
  <c r="P20" i="2"/>
  <c r="O20" i="2"/>
  <c r="P19" i="2"/>
  <c r="O19" i="2"/>
  <c r="P18" i="2"/>
  <c r="O18" i="2"/>
  <c r="P17" i="2"/>
  <c r="O17" i="2"/>
  <c r="P16" i="2"/>
  <c r="O16" i="2"/>
  <c r="P15" i="2"/>
  <c r="P14" i="2"/>
  <c r="O14" i="2"/>
  <c r="P13" i="2"/>
  <c r="O13" i="2"/>
  <c r="O12" i="2"/>
  <c r="P11" i="2"/>
  <c r="O11" i="2"/>
  <c r="P10" i="2"/>
  <c r="O10" i="2"/>
  <c r="P9" i="2"/>
  <c r="O9" i="2"/>
  <c r="O8" i="2"/>
  <c r="O7" i="2"/>
  <c r="P6" i="2"/>
  <c r="O6" i="2"/>
  <c r="R14" i="2"/>
  <c r="N14" i="2"/>
  <c r="F83" i="2"/>
  <c r="F82" i="2"/>
  <c r="F81" i="2"/>
  <c r="E82" i="2"/>
  <c r="E81" i="2"/>
  <c r="C33" i="8"/>
  <c r="C60" i="7"/>
  <c r="Q14" i="2" l="1"/>
  <c r="F78" i="2" l="1"/>
  <c r="E78" i="2"/>
  <c r="F77" i="2"/>
  <c r="E77" i="2"/>
  <c r="F61" i="2" l="1"/>
  <c r="F49" i="2"/>
  <c r="F48" i="2"/>
  <c r="E48" i="2"/>
  <c r="F47" i="2"/>
  <c r="E47" i="2"/>
  <c r="O24" i="2" l="1"/>
  <c r="P8" i="2"/>
  <c r="C54" i="9"/>
  <c r="R29" i="2"/>
  <c r="N29" i="2"/>
  <c r="R28" i="2"/>
  <c r="N28" i="2"/>
  <c r="R27" i="2"/>
  <c r="N27" i="2"/>
  <c r="R26" i="2"/>
  <c r="N26" i="2"/>
  <c r="R25" i="2"/>
  <c r="N25" i="2"/>
  <c r="R24" i="2"/>
  <c r="N24" i="2"/>
  <c r="Q23" i="2"/>
  <c r="N23" i="2"/>
  <c r="Q22" i="2"/>
  <c r="N22" i="2"/>
  <c r="Q21" i="2"/>
  <c r="N21" i="2"/>
  <c r="Q20" i="2"/>
  <c r="N20" i="2"/>
  <c r="Q19" i="2"/>
  <c r="N19" i="2"/>
  <c r="Q18" i="2"/>
  <c r="N18" i="2"/>
  <c r="Q17" i="2"/>
  <c r="N17" i="2"/>
  <c r="Q16" i="2"/>
  <c r="N16" i="2"/>
  <c r="Q15" i="2"/>
  <c r="N15" i="2"/>
  <c r="R13" i="2"/>
  <c r="N13" i="2"/>
  <c r="N12" i="2"/>
  <c r="R11" i="2"/>
  <c r="N11" i="2"/>
  <c r="R10" i="2"/>
  <c r="N10" i="2"/>
  <c r="R9" i="2"/>
  <c r="N9" i="2"/>
  <c r="R8" i="2"/>
  <c r="N8" i="2"/>
  <c r="R7" i="2"/>
  <c r="N7" i="2"/>
  <c r="R6" i="2"/>
  <c r="L6" i="2"/>
  <c r="N6" i="2"/>
  <c r="C20" i="1"/>
  <c r="F74" i="2"/>
  <c r="E74" i="2"/>
  <c r="F73" i="2"/>
  <c r="E73" i="2"/>
  <c r="F72" i="2"/>
  <c r="F71" i="2"/>
  <c r="E71" i="2"/>
  <c r="F70" i="2"/>
  <c r="E70" i="2"/>
  <c r="F69" i="2"/>
  <c r="E69" i="2"/>
  <c r="F68" i="2"/>
  <c r="F67" i="2"/>
  <c r="E67" i="2"/>
  <c r="E45" i="2"/>
  <c r="E44" i="2"/>
  <c r="E43" i="2"/>
  <c r="E41" i="2"/>
  <c r="E40" i="2"/>
  <c r="E38" i="2"/>
  <c r="E37" i="2"/>
  <c r="E36" i="2"/>
  <c r="E12" i="2"/>
  <c r="E11" i="2"/>
  <c r="E10" i="2"/>
  <c r="E8" i="2"/>
  <c r="F37" i="2"/>
  <c r="F36" i="2"/>
  <c r="F34" i="2"/>
  <c r="F33" i="2"/>
  <c r="F31" i="2"/>
  <c r="F30" i="2"/>
  <c r="F29" i="2"/>
  <c r="F27" i="2"/>
  <c r="F26" i="2"/>
  <c r="F24" i="2"/>
  <c r="F23" i="2"/>
  <c r="F21" i="2"/>
  <c r="F20" i="2"/>
  <c r="F18" i="2"/>
  <c r="F17" i="2"/>
  <c r="F16" i="2"/>
  <c r="F15" i="2"/>
  <c r="F14" i="2"/>
  <c r="F13" i="2"/>
  <c r="F12" i="2"/>
  <c r="F11" i="2"/>
  <c r="F10" i="2"/>
  <c r="F8" i="2"/>
  <c r="F66" i="2"/>
  <c r="E66" i="2"/>
  <c r="F65" i="2"/>
  <c r="F64" i="2"/>
  <c r="E64" i="2"/>
  <c r="F63" i="2"/>
  <c r="E63" i="2"/>
  <c r="F62" i="2"/>
  <c r="F60" i="2"/>
  <c r="E60" i="2"/>
  <c r="F59" i="2"/>
  <c r="E59" i="2"/>
  <c r="F58" i="2"/>
  <c r="F57" i="2"/>
  <c r="E57" i="2"/>
  <c r="F56" i="2"/>
  <c r="E56" i="2"/>
  <c r="F55" i="2"/>
  <c r="E55" i="2"/>
  <c r="F54" i="2"/>
  <c r="F53" i="2"/>
  <c r="E53" i="2"/>
  <c r="F52" i="2"/>
  <c r="E52" i="2"/>
  <c r="F51" i="2"/>
  <c r="E51" i="2"/>
  <c r="F50" i="2"/>
  <c r="E50" i="2"/>
  <c r="F46" i="2"/>
  <c r="E34" i="2"/>
  <c r="E20" i="2"/>
  <c r="E18" i="2"/>
  <c r="F45" i="2"/>
  <c r="F44" i="2"/>
  <c r="F43" i="2"/>
  <c r="F42" i="2"/>
  <c r="F41" i="2"/>
  <c r="F40" i="2"/>
  <c r="F38" i="2"/>
  <c r="F7" i="2"/>
  <c r="F6" i="2"/>
  <c r="E6" i="2"/>
  <c r="E33" i="2"/>
  <c r="E31" i="2"/>
  <c r="E30" i="2"/>
  <c r="E29" i="2"/>
  <c r="E27" i="2"/>
  <c r="E26" i="2"/>
  <c r="E24" i="2"/>
  <c r="E23" i="2"/>
  <c r="E21" i="2"/>
  <c r="E17" i="2"/>
  <c r="E15" i="2"/>
  <c r="E14" i="2"/>
  <c r="E7" i="2"/>
  <c r="R22" i="2" l="1"/>
  <c r="Q24" i="2"/>
  <c r="R23" i="2"/>
  <c r="Q25" i="2"/>
  <c r="R20" i="2"/>
  <c r="Q29" i="2"/>
  <c r="R19" i="2"/>
  <c r="R18" i="2"/>
  <c r="Q8" i="2"/>
  <c r="R21" i="2"/>
  <c r="Q13" i="2"/>
  <c r="Q6" i="2"/>
  <c r="Q26" i="2"/>
  <c r="Q11" i="2"/>
  <c r="H17" i="1"/>
  <c r="J28" i="1"/>
  <c r="O43" i="2" l="1"/>
  <c r="C19" i="9"/>
  <c r="C26" i="9" s="1"/>
  <c r="C8" i="8"/>
  <c r="I17" i="1"/>
  <c r="G95" i="2"/>
  <c r="R17" i="2"/>
  <c r="Q10" i="2"/>
  <c r="J20" i="1"/>
  <c r="J21" i="1"/>
  <c r="J22" i="1"/>
  <c r="J23" i="1"/>
  <c r="J24" i="1"/>
  <c r="J25" i="1"/>
  <c r="J26" i="1"/>
  <c r="J17" i="1"/>
  <c r="J18" i="1"/>
  <c r="J19" i="1"/>
  <c r="J27" i="1"/>
  <c r="K17" i="1" l="1"/>
  <c r="O28" i="2"/>
  <c r="Q9" i="2"/>
  <c r="R16" i="2"/>
  <c r="J29" i="1"/>
  <c r="L17" i="1" l="1"/>
  <c r="H18" i="1" s="1"/>
  <c r="Q28" i="2"/>
  <c r="C14" i="8" s="1"/>
  <c r="P12" i="2" l="1"/>
  <c r="R12" i="2" s="1"/>
  <c r="I18" i="1"/>
  <c r="H3" i="2" l="1"/>
  <c r="P7" i="2"/>
  <c r="C34" i="7"/>
  <c r="K18" i="1"/>
  <c r="O27" i="2"/>
  <c r="P49" i="2"/>
  <c r="P30" i="2" l="1"/>
  <c r="Q7" i="2"/>
  <c r="P51" i="2"/>
  <c r="P43" i="2"/>
  <c r="P44" i="2" s="1"/>
  <c r="Q27" i="2"/>
  <c r="L18" i="1"/>
  <c r="H19" i="1" s="1"/>
  <c r="O15" i="2"/>
  <c r="P48" i="2"/>
  <c r="P45" i="2" l="1"/>
  <c r="P50" i="2"/>
  <c r="C74" i="9"/>
  <c r="C75" i="9" s="1"/>
  <c r="C78" i="9" s="1"/>
  <c r="C80" i="9" s="1"/>
  <c r="C25" i="8"/>
  <c r="C27" i="8" s="1"/>
  <c r="C29" i="8" s="1"/>
  <c r="C69" i="7" s="1"/>
  <c r="C71" i="7" s="1"/>
  <c r="G3" i="2"/>
  <c r="I19" i="1"/>
  <c r="K19" i="1" s="1"/>
  <c r="L19" i="1" s="1"/>
  <c r="H20" i="1" s="1"/>
  <c r="R15" i="2"/>
  <c r="C49" i="7" s="1"/>
  <c r="C61" i="7" s="1"/>
  <c r="O30" i="2"/>
  <c r="Q30" i="2"/>
  <c r="C72" i="7" l="1"/>
  <c r="C18" i="7"/>
  <c r="C35" i="7" s="1"/>
  <c r="C81" i="9"/>
  <c r="I20" i="1"/>
  <c r="K20" i="1" s="1"/>
  <c r="L20" i="1" s="1"/>
  <c r="H21" i="1" s="1"/>
  <c r="I21" i="1" s="1"/>
  <c r="K21" i="1" s="1"/>
  <c r="L21" i="1" s="1"/>
  <c r="H22" i="1" s="1"/>
  <c r="R30" i="2"/>
  <c r="C73" i="7" l="1"/>
  <c r="I22" i="1"/>
  <c r="K22" i="1" l="1"/>
  <c r="L22" i="1" s="1"/>
  <c r="H23" i="1" s="1"/>
  <c r="I23" i="1" l="1"/>
  <c r="K23" i="1" l="1"/>
  <c r="L23" i="1" s="1"/>
  <c r="H24" i="1" s="1"/>
  <c r="I24" i="1" l="1"/>
  <c r="K24" i="1" l="1"/>
  <c r="L24" i="1" s="1"/>
  <c r="H25" i="1" s="1"/>
  <c r="I25" i="1" l="1"/>
  <c r="K25" i="1" s="1"/>
  <c r="L25" i="1" s="1"/>
  <c r="H26" i="1" s="1"/>
  <c r="I26" i="1" l="1"/>
  <c r="K26" i="1" s="1"/>
  <c r="L26" i="1" s="1"/>
  <c r="H27" i="1" s="1"/>
  <c r="I27" i="1" l="1"/>
  <c r="K27" i="1" s="1"/>
  <c r="L27" i="1" l="1"/>
  <c r="H28" i="1" s="1"/>
  <c r="I28" i="1" s="1"/>
  <c r="I29" i="1" l="1"/>
  <c r="K28" i="1"/>
  <c r="K29" i="1" l="1"/>
  <c r="L28" i="1"/>
</calcChain>
</file>

<file path=xl/sharedStrings.xml><?xml version="1.0" encoding="utf-8"?>
<sst xmlns="http://schemas.openxmlformats.org/spreadsheetml/2006/main" count="316" uniqueCount="296">
  <si>
    <t>Fecha</t>
  </si>
  <si>
    <t>Detalle</t>
  </si>
  <si>
    <t>Cada socio aporta en efectivo su compromiso de constitución.</t>
  </si>
  <si>
    <t>Se abre cuenta corriente en el Banco Santander. Se deposita todo el dinero recibido de los socios.</t>
  </si>
  <si>
    <t>Capital</t>
  </si>
  <si>
    <t>Periodo</t>
  </si>
  <si>
    <t>Cuota mensual</t>
  </si>
  <si>
    <t>Tasa de interés mensual</t>
  </si>
  <si>
    <t>Periodo (meses)</t>
  </si>
  <si>
    <t>Inicial</t>
  </si>
  <si>
    <t>Interés</t>
  </si>
  <si>
    <t>Cuota</t>
  </si>
  <si>
    <t>Amortización</t>
  </si>
  <si>
    <t>Final</t>
  </si>
  <si>
    <t>Mensual</t>
  </si>
  <si>
    <t xml:space="preserve">Con el aval de los socios, el Banco Santander otorga un préstamo de 30.000.000 CLP. Las cuotas se cancelan a fin de cada mes, </t>
  </si>
  <si>
    <t xml:space="preserve">Se compra camioneta según factura n° 12525. El valor de la camioneta es 15.000.000 más IVA. Se cancela el 50% con transferencia </t>
  </si>
  <si>
    <t>Se compra mercaderías a Comercial Luna S.A. según factura n° 12545. Se compra 1.000 unidades del producto "A" a 15.000 más IVA</t>
  </si>
  <si>
    <t>cada uno. Se cancela el 50% con transferencia y el saldo queda pendiente de pago, se acuerda su pago para el 05 de abril de 2023.</t>
  </si>
  <si>
    <t>Se cancela la primera cuota del préstamo solicitado al Banco Santander. Se realiza transferencia bancaria.</t>
  </si>
  <si>
    <t>Se adquieren 10.000 acciones de Sonda S.A. La corredora de bolsa informa que cada acción tiene un valor de 410 CLP. Además, nos</t>
  </si>
  <si>
    <t>n° 001 con transferencia bancaria.</t>
  </si>
  <si>
    <t>Se venden 450 unidades del producto "A". El precio de venta unitario corresponde a 28.000  CLP más IVA. El cliente cancela la factura</t>
  </si>
  <si>
    <t>La administración aplica el método lineal para depreciar la camioneta. Además, estima su vida útil en 10 años.</t>
  </si>
  <si>
    <t>Cancela factura exenta por servicios profesionales por la constitución de la sociedad y la obtención de los permisos respectivos</t>
  </si>
  <si>
    <t>para operar. La factura exenta es por 1.000.000 CLP. Se paga a través de transferencia de la cuenta corriente.</t>
  </si>
  <si>
    <t>Las acciones de Sonda transan en bolsa a 440 CLP cada una.</t>
  </si>
  <si>
    <t>SE PIDE</t>
  </si>
  <si>
    <t>Taller Registros Contables y Confección de Estados Financieros</t>
  </si>
  <si>
    <t>Se cancela la segunda cuota del préstamo solicitado al Banco Santander. Se realiza transferencia bancaria.</t>
  </si>
  <si>
    <t>FECHA</t>
  </si>
  <si>
    <t>Debe</t>
  </si>
  <si>
    <t>Haber</t>
  </si>
  <si>
    <t>CÓDIGO</t>
  </si>
  <si>
    <t>CUENTAS</t>
  </si>
  <si>
    <t>DEBE</t>
  </si>
  <si>
    <t>HABER</t>
  </si>
  <si>
    <t>CUENTA</t>
  </si>
  <si>
    <t>PLAN DE CUENTAS</t>
  </si>
  <si>
    <t>PASIVO</t>
  </si>
  <si>
    <t>ACTIVO</t>
  </si>
  <si>
    <t>PATRIMONIO</t>
  </si>
  <si>
    <t>INGRESOS</t>
  </si>
  <si>
    <t>GASTOS</t>
  </si>
  <si>
    <t>CÓDIGO CTA.</t>
  </si>
  <si>
    <t>Caja</t>
  </si>
  <si>
    <t>Sumas iguales ==&gt;</t>
  </si>
  <si>
    <t>LIBRO DIARIO</t>
  </si>
  <si>
    <t>DÉBITOS</t>
  </si>
  <si>
    <t>CRÉDITOS</t>
  </si>
  <si>
    <t>DEUDOR</t>
  </si>
  <si>
    <t>ACREEDOR</t>
  </si>
  <si>
    <t>SALDO</t>
  </si>
  <si>
    <t>Banco Santander</t>
  </si>
  <si>
    <t>Mercaderías</t>
  </si>
  <si>
    <t>Clientes</t>
  </si>
  <si>
    <t>IVA CF</t>
  </si>
  <si>
    <t>Vehículos</t>
  </si>
  <si>
    <t>Depreciación Acumulada Vehículos</t>
  </si>
  <si>
    <t>Préstamo Bancario</t>
  </si>
  <si>
    <t>Proveedores</t>
  </si>
  <si>
    <t>Acreedores</t>
  </si>
  <si>
    <t>IVA DF</t>
  </si>
  <si>
    <t>Ingresos por Ventas</t>
  </si>
  <si>
    <t>Variación Valor Razonable Acciones</t>
  </si>
  <si>
    <t>Costo de Ventas</t>
  </si>
  <si>
    <t>Gasto por Arriendo</t>
  </si>
  <si>
    <t>Gasto por Asesorías</t>
  </si>
  <si>
    <t>Gasto por interéses bancarios</t>
  </si>
  <si>
    <t>Inversión en acciones</t>
  </si>
  <si>
    <t>Gasto corredora bolsa</t>
  </si>
  <si>
    <t>adquieren con el ánimo de negociación.</t>
  </si>
  <si>
    <t>indica que su comisión corresponde a 40.000 CLP más IVA. Se cancela la factura n° 12564 con transferencia bancaria. Las acciones se</t>
  </si>
  <si>
    <t>BALANCE DE COMPROBACIÓN Y SALDO</t>
  </si>
  <si>
    <t>Glosa/ por la constitución de la sociedad</t>
  </si>
  <si>
    <t>G/ Aporte socios</t>
  </si>
  <si>
    <t>G/ Apertura cta. Cte.</t>
  </si>
  <si>
    <t>G/ Devengo del gastos de constittución</t>
  </si>
  <si>
    <t>G/pago factura gastos iniciales</t>
  </si>
  <si>
    <t>G/ obtención préstamo bancario</t>
  </si>
  <si>
    <t>G/ pago arriendo</t>
  </si>
  <si>
    <t>G/ devengo factura compra camioneta</t>
  </si>
  <si>
    <t>G/ pago abono factura camioneta</t>
  </si>
  <si>
    <t>G/ devengo factura compra mercaderías</t>
  </si>
  <si>
    <t>G/ pago abono factura mercaderías</t>
  </si>
  <si>
    <t>G/ devengo factura compra acciones</t>
  </si>
  <si>
    <t>G/pago factura compra acciones</t>
  </si>
  <si>
    <t>G/ devengo factura de venta</t>
  </si>
  <si>
    <t>G/ por el costo de las merc. Vendidas</t>
  </si>
  <si>
    <t>G/pago factura venta</t>
  </si>
  <si>
    <t>-</t>
  </si>
  <si>
    <t>Efectivo y equivalentes al efectivo</t>
  </si>
  <si>
    <t>Otros activos financieros corrientes</t>
  </si>
  <si>
    <t>Otros activos no financieros corrientes</t>
  </si>
  <si>
    <t>Deudores comerciales y otras cuentas por cobrar corrientes</t>
  </si>
  <si>
    <t>Cuentas por cobrar a entidades relacionadas, corrientes</t>
  </si>
  <si>
    <t>Inventarios corrientes</t>
  </si>
  <si>
    <t>Activos biológicos corrientes</t>
  </si>
  <si>
    <t>Activos por impuestos corrientes, corrientes</t>
  </si>
  <si>
    <t>Total de activos corrientes distintos de los activo o grupos de activos para su disposición clasificados como mantenidos para la venta o como mantenidos para distribuir a los propietarios</t>
  </si>
  <si>
    <t>Activos no corrientes o grupos de activos para su disposición clasificados como mantenidos para la venta o como mantenidos para distribuir a los propietarios</t>
  </si>
  <si>
    <t>Activos corrientes totales</t>
  </si>
  <si>
    <t>Otros activos financieros no corrientes</t>
  </si>
  <si>
    <t>Otros activos no financieros no corrientes</t>
  </si>
  <si>
    <t>Cuentas por cobrar no corrientes</t>
  </si>
  <si>
    <t>Cuentas por cobrar a entidades relacionadas, no corrientes</t>
  </si>
  <si>
    <t>Inventarios, no corrientes</t>
  </si>
  <si>
    <t>Inversiones contabilizadas utilizando el método de la participación</t>
  </si>
  <si>
    <t>Activos intangibles distintos de la plusvalía</t>
  </si>
  <si>
    <t>Plusvalía</t>
  </si>
  <si>
    <t>Propiedades, planta y equipo</t>
  </si>
  <si>
    <t>Activos biológicos no corrientes</t>
  </si>
  <si>
    <t>Propiedad de inversión</t>
  </si>
  <si>
    <t>Activos por derecho de uso</t>
  </si>
  <si>
    <t>Activos por impuestos corrientes, no corrientes</t>
  </si>
  <si>
    <t>Activos por impuestos diferidos</t>
  </si>
  <si>
    <t>Total de activos no corrientes</t>
  </si>
  <si>
    <t>Total de activos</t>
  </si>
  <si>
    <t>Otros pasivos financieros corrientes</t>
  </si>
  <si>
    <t>Pasivos por arrendamientos corrientes</t>
  </si>
  <si>
    <t>Cuentas por pagar comerciales y otras cuentas por pagar</t>
  </si>
  <si>
    <t>Cuentas por pagar a entidades relacionadas, corrientes</t>
  </si>
  <si>
    <t>Otras provisiones a corto plazo</t>
  </si>
  <si>
    <t>Pasivos por impuestos corrientes, corrientes</t>
  </si>
  <si>
    <t>Provisiones corrientes por beneficios a los empleados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</si>
  <si>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</si>
  <si>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</si>
  <si>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</si>
  <si>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</si>
  <si>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Otros pasivos financieros no corrientes</t>
  </si>
  <si>
    <t>Pasivos por arrendamientos no corrientes</t>
  </si>
  <si>
    <t>Cuentas por pagar no corrientes</t>
  </si>
  <si>
    <t>Cuentas por pagar a entidades relacionadas, no corrientes</t>
  </si>
  <si>
    <t>Otras provisiones a largo plazo</t>
  </si>
  <si>
    <t>Pasivo por impuestos diferidos</t>
  </si>
  <si>
    <t>Pasivos por impuestos corrientes, no corrientes</t>
  </si>
  <si>
    <t>Provisiones no corrientes por beneficios a los empleados</t>
  </si>
  <si>
    <t>Otros pasivos no financieros no corrientes</t>
  </si>
  <si>
    <t>Total de pasivos no corrientes</t>
  </si>
  <si>
    <t>Total de pasivos</t>
  </si>
  <si>
    <t>Capital emitido y pagado</t>
  </si>
  <si>
    <t>Ganancias (pérdidas) acumuladas</t>
  </si>
  <si>
    <t>Prima de emisión</t>
  </si>
  <si>
    <t>Acciones propias en cartera</t>
  </si>
  <si>
    <t>Otras participaciones en el patrimonio</t>
  </si>
  <si>
    <t>Otras reservas</t>
  </si>
  <si>
    <t>Patrimonio atribuible a los propietarios de la controladora</t>
  </si>
  <si>
    <t>Participaciones no controladoras</t>
  </si>
  <si>
    <t>Patrimonio total</t>
  </si>
  <si>
    <t>Total de patrimonio y pasivos</t>
  </si>
  <si>
    <t>Activos</t>
  </si>
  <si>
    <t>Activos corrientes</t>
  </si>
  <si>
    <t>Activos no corrientes</t>
  </si>
  <si>
    <t>Patrimonio y pasivos</t>
  </si>
  <si>
    <t>Pasivos</t>
  </si>
  <si>
    <t>Pasivos corrientes</t>
  </si>
  <si>
    <t>Pasivos no corrientes</t>
  </si>
  <si>
    <t>Patrimonio</t>
  </si>
  <si>
    <t>Ingresos de actividades ordinarias</t>
  </si>
  <si>
    <t>Costo de ventas</t>
  </si>
  <si>
    <t>Ganancia bruta</t>
  </si>
  <si>
    <t>Otros ingresos</t>
  </si>
  <si>
    <t>Costos de distribución</t>
  </si>
  <si>
    <t>Gastos de administración</t>
  </si>
  <si>
    <t>Otros gastos, por función</t>
  </si>
  <si>
    <t>Otras ganancias (pérdidas)</t>
  </si>
  <si>
    <t>Ganancias (pérdidas) de actividades operacionales</t>
  </si>
  <si>
    <t>Ganancias (pérdidas) que surgen de la baja en cuentas de activos financieros medidos al costo amortizado</t>
  </si>
  <si>
    <t>Ingresos financieros</t>
  </si>
  <si>
    <t>Costos financieros</t>
  </si>
  <si>
    <t>Deterioro de valor de ganancias y reversión de pérdidas por deterioro de valor (pérdidas por deterioro de valor) determinado de acuerdo con la NIIF 9</t>
  </si>
  <si>
    <t>Participación en las ganancias (pérdidas) de asociadas y negocios conjuntos que se contabilicen utilizando el método de la participación</t>
  </si>
  <si>
    <t>Ganancias (pérdidas) de cambio en moneda extranjera</t>
  </si>
  <si>
    <t>Resultados por unidades de reajuste</t>
  </si>
  <si>
    <t>Ganancias (pérdidas) que surgen de diferencias entre importes en libros anteriores y el valor razonable de activos financieros reclasificados como medidos al valor razonable</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</si>
  <si>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</si>
  <si>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</si>
  <si>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</si>
  <si>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Gasto por impuestos a las ganancias</t>
  </si>
  <si>
    <t>Ganancia (pérdida) procedente de operaciones continuadas</t>
  </si>
  <si>
    <t>Ganancia (pérdida) procedente de operaciones discontinuadas</t>
  </si>
  <si>
    <t>Ganancia (pérdida)</t>
  </si>
  <si>
    <t>Ganancia (pérdida), atribuible a los propietarios de la controladora</t>
  </si>
  <si>
    <t>Ganancia (pérdida), atribuible a participaciones no controladoras</t>
  </si>
  <si>
    <t>Ganancia (pérdida), atribuible a</t>
  </si>
  <si>
    <t>Cobros procedentes de las ventas de bienes y prestación de servicios</t>
  </si>
  <si>
    <t>Cobros procedentes de regalías, cuotas, comisiones y otros ingresos de actividades ordinarias</t>
  </si>
  <si>
    <t>Cobros derivados de contratos mantenidos para intermediación o para negociar con ellos</t>
  </si>
  <si>
    <t>Cobros derivados de arrendamiento y posterior venta de esos activos</t>
  </si>
  <si>
    <t>Otros cobros por actividades de operación</t>
  </si>
  <si>
    <t>Pagos a proveedores por el suministro de bienes y servicios</t>
  </si>
  <si>
    <t>Pagos procedentes de contratos mantenidos para intermediación o para negociar</t>
  </si>
  <si>
    <t>Pagos a y por cuenta de los empleados</t>
  </si>
  <si>
    <t>Pagos por fabricar o adquirir activos mantenidos para arrendar a otros y posteriormente para vender</t>
  </si>
  <si>
    <t>Otros pagos por actividades de operación</t>
  </si>
  <si>
    <t>Flujos de efectivo netos procedentes de (utilizados en) operaciones</t>
  </si>
  <si>
    <t>Dividendos pagados</t>
  </si>
  <si>
    <t>Dividendos recibidos</t>
  </si>
  <si>
    <t>Intereses pagados</t>
  </si>
  <si>
    <t>Intereses recibidos</t>
  </si>
  <si>
    <t>Impuestos a las ganancias pagados (reembolsados)</t>
  </si>
  <si>
    <t>Otras entradas (salidas) de efectivo</t>
  </si>
  <si>
    <t>Flujos de efectivo netos procedentes de (utilizados en) actividades de operación</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</si>
  <si>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</si>
  <si>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</si>
  <si>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</si>
  <si>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</si>
  <si>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</si>
  <si>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</si>
  <si>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</si>
  <si>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Préstamos a entidades relacionadas</t>
  </si>
  <si>
    <t>Importes procedentes de la venta de propiedades, planta y equipo</t>
  </si>
  <si>
    <t>Compras de propiedades, planta y equipo</t>
  </si>
  <si>
    <t>Importes procedentes de ventas de activos intangibles</t>
  </si>
  <si>
    <t>Compras de activos intangibles</t>
  </si>
  <si>
    <t>Importes procedentes de otros activos a largo plazo</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</si>
  <si>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</si>
  <si>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</si>
  <si>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</si>
  <si>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</si>
  <si>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</si>
  <si>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</si>
  <si>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Cobros a entidades relacionadas</t>
  </si>
  <si>
    <t>Flujos de efectivo procedentes de la venta de participaciones no controladoras</t>
  </si>
  <si>
    <t>Flujos de efectivo netos procedentes de (utilizados en) actividades de inversión</t>
  </si>
  <si>
    <t>Cobros por cambios en las participaciones en la propiedad de subsidiarias que no resulta en una pérdida de control</t>
  </si>
  <si>
    <t>Pagos por cambios en las participaciones en la propiedad en subsidiarias que no dan lugar a la pérdida de control</t>
  </si>
  <si>
    <t>Importes procedentes de la emisión de acciones</t>
  </si>
  <si>
    <t>Importes procedentes de la emisión de otros instrumentos de patrimonio</t>
  </si>
  <si>
    <t>Pagos por adquirir o rescatar las acciones de la entidad</t>
  </si>
  <si>
    <t>Pagos por otras participaciones en el patrimonio</t>
  </si>
  <si>
    <t>Importes procedentes de préstamos</t>
  </si>
  <si>
    <t>Importes procedentes de préstamos de largo plazo</t>
  </si>
  <si>
    <t>Importes procedentes de préstamos de corto plazo</t>
  </si>
  <si>
    <t>Préstamos de entidades relacionadas</t>
  </si>
  <si>
    <t>Reembolsos de préstamos</t>
  </si>
  <si>
    <t>Pagos de pasivos por arrendamientos</t>
  </si>
  <si>
    <t>Pagos de préstamos de entidades relacionadas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</si>
  <si>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</si>
  <si>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</si>
  <si>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t>
  </si>
  <si>
    <t>Incremento (disminución) neto de efectivo y equivalentes al efectivo</t>
  </si>
  <si>
    <t>Efectivo y equivalentes al efectivo al principio del periodo</t>
  </si>
  <si>
    <t>Efectivo y equivalentes al efectivo al final del periodo</t>
  </si>
  <si>
    <t>Clases de pagos</t>
  </si>
  <si>
    <t>Flujos de efectivo procedentes de (utilizados en) actividades de inversión</t>
  </si>
  <si>
    <t>Flujos de efectivo procedentes de (utilizados en) actividades de financiación</t>
  </si>
  <si>
    <t>Saldo deudor</t>
  </si>
  <si>
    <t>Concepto del movimiento (abonos)</t>
  </si>
  <si>
    <t>Concepto del movimiento (cargos)</t>
  </si>
  <si>
    <t>Pago capital préstamo bancario</t>
  </si>
  <si>
    <t>Pago intereses préstamo bancario</t>
  </si>
  <si>
    <t>Total pago cuota 1 y 2 préstamo bancario</t>
  </si>
  <si>
    <t>#</t>
  </si>
  <si>
    <t>BANCO SANTANDER</t>
  </si>
  <si>
    <t>Desglose pago cuota préstamo bancario:</t>
  </si>
  <si>
    <t>DETALLE CUENTAS DE EFECTIVO PARA CONFECCIÓN DE EFE:</t>
  </si>
  <si>
    <t>Se paga arriendo de bodega, mes de febrero. Se transfiere 500.000 CLP. El contrato es por 12 meses sin renovación.</t>
  </si>
  <si>
    <t>Se paga arriendo de bodega, mes de marzo. Se transfiere 500.000 CLP.</t>
  </si>
  <si>
    <t>bancaria. Se acuerda pagar el saldo el día 15 de mayo de 2024.</t>
  </si>
  <si>
    <t>siendo la primero el 28 de febrero de 2024. El detalle del préstamo es el siguiente:</t>
  </si>
  <si>
    <t>Gasto Depreciación Vehículos</t>
  </si>
  <si>
    <t>Estado de Situación Financiera | Taxonomía XBRL 2024</t>
  </si>
  <si>
    <t>31 de marzo de 2024</t>
  </si>
  <si>
    <t>Estado de Resultados | Taxonomía XBRL 2024</t>
  </si>
  <si>
    <t>Flujos de efectivo procedentes de (utilizados en) actividades de operación</t>
  </si>
  <si>
    <t>Clases de cobros por actividades de operación</t>
  </si>
  <si>
    <t>01 de enero 2024 al
31 de marzo de 2024</t>
  </si>
  <si>
    <t>Estado de Flujos de Efectivo</t>
  </si>
  <si>
    <t>Se constituye la empresa Beta Ltda. El socio 1 y el socio 2 comprometen aportes por 10.000.000 CLP. Cada uno.</t>
  </si>
  <si>
    <t>b) Confeccionar Estado de Situación Financiera (ESF), Estado de Resultados (EE.RR) y Estado de Flujos de Efectivo (EFE) al 31-03-24.</t>
  </si>
  <si>
    <t>IVA Remanente</t>
  </si>
  <si>
    <t>c) No considere impuesto renta.</t>
  </si>
  <si>
    <t>Taller Estado de Flujos de Efectivo</t>
  </si>
  <si>
    <t>a) Confeccionar los registros contables hasta el cierre del 31 de marzo de 2024.</t>
  </si>
  <si>
    <t>Diferencia entre Activos - Pasivos + Patrimonio</t>
  </si>
  <si>
    <t>Diferencia con saldo de efectivo y equivalente según ESF</t>
  </si>
  <si>
    <t>Cálculos de cierre</t>
  </si>
  <si>
    <t>Variación Valor Razonable acciones</t>
  </si>
  <si>
    <t>Saldo Vehículo</t>
  </si>
  <si>
    <t>Método depreciación = Lineal</t>
  </si>
  <si>
    <t>Consumo (meses)</t>
  </si>
  <si>
    <t>Vida útil (meses)</t>
  </si>
  <si>
    <t>Depreciación periodo</t>
  </si>
  <si>
    <t>Saldo neto vehículo al 31-03-24</t>
  </si>
  <si>
    <t>Diferencia con saldo en Balance de Comprobación y Saldos</t>
  </si>
  <si>
    <t>Control suma cuotas pagadas</t>
  </si>
  <si>
    <t>G/ pago cuota préstamo</t>
  </si>
  <si>
    <t>G/pago cuota préstamo bancario</t>
  </si>
  <si>
    <t>G/ajuste a valor razonable inversión acciones</t>
  </si>
  <si>
    <t>G/ajuste depreciación vehículo</t>
  </si>
  <si>
    <t>G/ajuste IVA</t>
  </si>
  <si>
    <t>Cuentas Obligada Socio 1</t>
  </si>
  <si>
    <t>Cuentas Obligada Socia 2</t>
  </si>
  <si>
    <t>Valor razonable acciones, al 31-03-24</t>
  </si>
  <si>
    <t>(menos) Saldo contable acciones al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</si>
</sst>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64" formatCode="dd/mm/yy;@"/>
  </numFmts>
  <fonts count="10">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
      <sz val="8"/>
      <color indexed="8"/>
      <name val="Arial Unicode MS"/>
      <family val="2"/>
    </font>
    <font>
      <b/>
      <sz val="8"/>
      <color indexed="8"/>
      <name val="Arial Unicode MS"/>
      <family val="2"/>
    </font>
    <font>
      <b/>
      <sz val="10"/>
      <color theme="0"/>
      <name val="Arial Unicode MS"/>
      <family val="2"/>
    </font>
  </fonts>
  <fills count="7">
    <fill>
      <patternFill patternType="none"/>
    </fill>
    <fill>
      <patternFill patternType="gray125"/>
    </fill>
    <fill>
      <patternFill patternType="solid">
        <fgColor theme="0" tint="-4.9989318521683403E-2"/>
        <bgColor indexed="64"/>
      </patternFill>
    </fill>
    <fill>
      <patternFill patternType="solid">
        <fgColor rgb="FFEEEEEE"/>
      </patternFill>
    </fill>
    <fill>
      <patternFill patternType="solid">
        <fgColor theme="1"/>
        <bgColor indexed="64"/>
      </patternFill>
    </fill>
    <fill>
      <patternFill patternType="solid">
        <fgColor theme="0"/>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style="thick">
        <color auto="1"/>
      </bottom>
      <diagonal/>
    </border>
    <border>
      <left/>
      <right/>
      <top style="thick">
        <color auto="1"/>
      </top>
      <bottom/>
      <diagonal/>
    </border>
    <border>
      <left/>
      <right/>
      <top/>
      <bottom style="thick">
        <color auto="1"/>
      </bottom>
      <diagonal/>
    </border>
    <border>
      <left/>
      <right/>
      <top style="thick">
        <color auto="1"/>
      </top>
      <bottom style="thin">
        <color indexed="64"/>
      </bottom>
      <diagonal/>
    </border>
    <border>
      <left style="thin">
        <color auto="1"/>
      </left>
      <right/>
      <top style="thick">
        <color auto="1"/>
      </top>
      <bottom/>
      <diagonal/>
    </border>
    <border>
      <left/>
      <right style="thin">
        <color auto="1"/>
      </right>
      <top style="thick">
        <color auto="1"/>
      </top>
      <bottom/>
      <diagonal/>
    </border>
    <border>
      <left style="thin">
        <color auto="1"/>
      </left>
      <right/>
      <top/>
      <bottom style="thick">
        <color auto="1"/>
      </bottom>
      <diagonal/>
    </border>
    <border>
      <left/>
      <right style="thin">
        <color auto="1"/>
      </right>
      <top/>
      <bottom style="thick">
        <color auto="1"/>
      </bottom>
      <diagonal/>
    </border>
    <border>
      <left style="thin">
        <color auto="1"/>
      </left>
      <right/>
      <top/>
      <bottom/>
      <diagonal/>
    </border>
    <border>
      <left/>
      <right style="thin">
        <color auto="1"/>
      </right>
      <top/>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thin">
        <color auto="1"/>
      </left>
      <right style="thin">
        <color auto="1"/>
      </right>
      <top/>
      <bottom/>
      <diagonal/>
    </border>
    <border>
      <left style="thin">
        <color indexed="64"/>
      </left>
      <right style="thin">
        <color indexed="64"/>
      </right>
      <top style="thin">
        <color indexed="64"/>
      </top>
      <bottom style="thick">
        <color auto="1"/>
      </bottom>
      <diagonal/>
    </border>
    <border>
      <left style="thin">
        <color auto="1"/>
      </left>
      <right/>
      <top style="thick">
        <color auto="1"/>
      </top>
      <bottom style="thin">
        <color indexed="64"/>
      </bottom>
      <diagonal/>
    </border>
    <border>
      <left/>
      <right style="thin">
        <color auto="1"/>
      </right>
      <top style="thick">
        <color auto="1"/>
      </top>
      <bottom style="thin">
        <color indexed="64"/>
      </bottom>
      <diagonal/>
    </border>
    <border>
      <left style="thin">
        <color auto="1"/>
      </left>
      <right style="thin">
        <color auto="1"/>
      </right>
      <top/>
      <bottom style="medium">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90">
    <xf numFmtId="0" fontId="0" fillId="0" borderId="0" xfId="0"/>
    <xf numFmtId="41" fontId="0" fillId="0" borderId="0" xfId="1" applyFont="1"/>
    <xf numFmtId="14" fontId="0" fillId="0" borderId="0" xfId="1" applyNumberFormat="1" applyFont="1"/>
    <xf numFmtId="41" fontId="0" fillId="0" borderId="1" xfId="1" applyFont="1" applyBorder="1"/>
    <xf numFmtId="14" fontId="0" fillId="0" borderId="1" xfId="1" applyNumberFormat="1" applyFont="1" applyBorder="1"/>
    <xf numFmtId="41" fontId="3" fillId="0" borderId="0" xfId="1" applyFont="1" applyAlignment="1">
      <alignment horizontal="center"/>
    </xf>
    <xf numFmtId="41" fontId="3" fillId="0" borderId="1" xfId="1" applyFont="1" applyBorder="1" applyAlignment="1">
      <alignment horizontal="center"/>
    </xf>
    <xf numFmtId="14" fontId="3" fillId="0" borderId="0" xfId="1" applyNumberFormat="1" applyFont="1" applyAlignment="1">
      <alignment horizontal="center"/>
    </xf>
    <xf numFmtId="14" fontId="3" fillId="0" borderId="1" xfId="1" applyNumberFormat="1" applyFont="1" applyBorder="1" applyAlignment="1">
      <alignment horizontal="center"/>
    </xf>
    <xf numFmtId="41" fontId="3" fillId="0" borderId="2" xfId="1" applyFont="1" applyBorder="1" applyAlignment="1">
      <alignment horizontal="center"/>
    </xf>
    <xf numFmtId="41" fontId="3" fillId="0" borderId="3" xfId="1" applyFont="1" applyBorder="1"/>
    <xf numFmtId="41" fontId="3" fillId="0" borderId="4" xfId="1" applyFont="1" applyBorder="1"/>
    <xf numFmtId="41" fontId="0" fillId="0" borderId="5" xfId="1" applyFont="1" applyBorder="1"/>
    <xf numFmtId="10" fontId="3" fillId="0" borderId="6" xfId="1" applyNumberFormat="1" applyFont="1" applyBorder="1"/>
    <xf numFmtId="41" fontId="3" fillId="0" borderId="0" xfId="1" applyFont="1" applyBorder="1"/>
    <xf numFmtId="41" fontId="0" fillId="0" borderId="7" xfId="1" applyFont="1" applyBorder="1"/>
    <xf numFmtId="41" fontId="3" fillId="0" borderId="6" xfId="1" applyFont="1" applyBorder="1"/>
    <xf numFmtId="41" fontId="3" fillId="0" borderId="9" xfId="1" applyFont="1" applyBorder="1"/>
    <xf numFmtId="41" fontId="0" fillId="0" borderId="10" xfId="1" applyFont="1" applyBorder="1"/>
    <xf numFmtId="41" fontId="0" fillId="0" borderId="0" xfId="1" applyFont="1" applyAlignment="1">
      <alignment horizontal="right"/>
    </xf>
    <xf numFmtId="41" fontId="2" fillId="0" borderId="0" xfId="1" applyFont="1"/>
    <xf numFmtId="41" fontId="0" fillId="0" borderId="0" xfId="1" applyFont="1" applyBorder="1"/>
    <xf numFmtId="41" fontId="2" fillId="0" borderId="11" xfId="1" applyFont="1" applyBorder="1" applyAlignment="1">
      <alignment horizontal="center"/>
    </xf>
    <xf numFmtId="41" fontId="0" fillId="0" borderId="13" xfId="1" applyFont="1" applyBorder="1"/>
    <xf numFmtId="41" fontId="0" fillId="0" borderId="23" xfId="1" applyFont="1" applyBorder="1"/>
    <xf numFmtId="164" fontId="0" fillId="0" borderId="19" xfId="1" applyNumberFormat="1" applyFont="1" applyBorder="1"/>
    <xf numFmtId="41" fontId="0" fillId="0" borderId="24" xfId="1" applyFont="1" applyBorder="1" applyAlignment="1">
      <alignment horizontal="center"/>
    </xf>
    <xf numFmtId="41" fontId="0" fillId="0" borderId="27" xfId="1" applyFont="1" applyBorder="1"/>
    <xf numFmtId="41" fontId="0" fillId="0" borderId="34" xfId="1" applyFont="1" applyBorder="1"/>
    <xf numFmtId="6" fontId="3" fillId="0" borderId="8" xfId="1" applyNumberFormat="1" applyFont="1" applyBorder="1"/>
    <xf numFmtId="41" fontId="5" fillId="0" borderId="0" xfId="1" applyFont="1" applyAlignment="1">
      <alignment horizontal="right"/>
    </xf>
    <xf numFmtId="41" fontId="0" fillId="0" borderId="37" xfId="1" applyFont="1" applyBorder="1"/>
    <xf numFmtId="41" fontId="0" fillId="0" borderId="38" xfId="1" applyFont="1" applyBorder="1"/>
    <xf numFmtId="164" fontId="0" fillId="0" borderId="39" xfId="1" applyNumberFormat="1" applyFont="1" applyBorder="1"/>
    <xf numFmtId="164" fontId="0" fillId="0" borderId="41" xfId="1" applyNumberFormat="1" applyFont="1" applyBorder="1"/>
    <xf numFmtId="41" fontId="0" fillId="2" borderId="23" xfId="1" applyFont="1" applyFill="1" applyBorder="1"/>
    <xf numFmtId="41" fontId="0" fillId="2" borderId="39" xfId="1" applyFont="1" applyFill="1" applyBorder="1"/>
    <xf numFmtId="41" fontId="2" fillId="0" borderId="23" xfId="1" applyFont="1" applyBorder="1"/>
    <xf numFmtId="41" fontId="0" fillId="2" borderId="20" xfId="1" applyFont="1" applyFill="1" applyBorder="1"/>
    <xf numFmtId="41" fontId="0" fillId="2" borderId="40" xfId="1" applyFont="1" applyFill="1" applyBorder="1"/>
    <xf numFmtId="41" fontId="0" fillId="0" borderId="42" xfId="1" applyFont="1" applyBorder="1"/>
    <xf numFmtId="41" fontId="0" fillId="0" borderId="20" xfId="1" applyFont="1" applyBorder="1"/>
    <xf numFmtId="41" fontId="0" fillId="0" borderId="40" xfId="1" applyFont="1" applyBorder="1"/>
    <xf numFmtId="41" fontId="0" fillId="0" borderId="41" xfId="1" applyFont="1" applyBorder="1"/>
    <xf numFmtId="41" fontId="0" fillId="0" borderId="0" xfId="1" applyFont="1" applyAlignment="1">
      <alignment horizontal="left" indent="1"/>
    </xf>
    <xf numFmtId="41" fontId="0" fillId="0" borderId="19" xfId="1" applyFont="1" applyBorder="1"/>
    <xf numFmtId="41" fontId="0" fillId="0" borderId="39" xfId="1" applyFont="1" applyBorder="1"/>
    <xf numFmtId="41" fontId="6" fillId="0" borderId="0" xfId="1" applyFont="1" applyBorder="1" applyAlignment="1"/>
    <xf numFmtId="0" fontId="7" fillId="3" borderId="43" xfId="0" applyFont="1" applyFill="1" applyBorder="1" applyAlignment="1">
      <alignment indent="1"/>
    </xf>
    <xf numFmtId="0" fontId="7" fillId="3" borderId="43" xfId="0" applyFont="1" applyFill="1" applyBorder="1" applyAlignment="1">
      <alignment indent="2"/>
    </xf>
    <xf numFmtId="0" fontId="7" fillId="3" borderId="43" xfId="0" applyFont="1" applyFill="1" applyBorder="1" applyAlignment="1">
      <alignment indent="3"/>
    </xf>
    <xf numFmtId="0" fontId="7" fillId="3" borderId="43" xfId="0" applyFont="1" applyFill="1" applyBorder="1" applyAlignment="1">
      <alignment indent="4"/>
    </xf>
    <xf numFmtId="0" fontId="8" fillId="3" borderId="43" xfId="0" applyFont="1" applyFill="1" applyBorder="1" applyAlignment="1">
      <alignment indent="1"/>
    </xf>
    <xf numFmtId="0" fontId="8" fillId="3" borderId="43" xfId="0" applyFont="1" applyFill="1" applyBorder="1" applyAlignment="1">
      <alignment indent="2"/>
    </xf>
    <xf numFmtId="0" fontId="8" fillId="3" borderId="43" xfId="0" applyFont="1" applyFill="1" applyBorder="1" applyAlignment="1">
      <alignment indent="3"/>
    </xf>
    <xf numFmtId="3" fontId="2" fillId="0" borderId="43" xfId="0" applyNumberFormat="1" applyFont="1" applyBorder="1"/>
    <xf numFmtId="3" fontId="0" fillId="0" borderId="43" xfId="0" applyNumberFormat="1" applyBorder="1"/>
    <xf numFmtId="3" fontId="0" fillId="0" borderId="0" xfId="0" applyNumberFormat="1"/>
    <xf numFmtId="0" fontId="9" fillId="4" borderId="43" xfId="0" applyFont="1" applyFill="1" applyBorder="1" applyAlignment="1">
      <alignment horizontal="center" vertical="center"/>
    </xf>
    <xf numFmtId="0" fontId="9" fillId="4" borderId="43" xfId="0" applyFont="1" applyFill="1" applyBorder="1" applyAlignment="1">
      <alignment horizontal="center"/>
    </xf>
    <xf numFmtId="41" fontId="0" fillId="5" borderId="0" xfId="1" applyFont="1" applyFill="1"/>
    <xf numFmtId="41" fontId="0" fillId="0" borderId="2" xfId="1" applyFont="1" applyBorder="1"/>
    <xf numFmtId="3" fontId="2" fillId="0" borderId="43" xfId="0" applyNumberFormat="1" applyFont="1" applyBorder="1" applyAlignment="1">
      <alignment horizontal="center" vertical="center" wrapText="1"/>
    </xf>
    <xf numFmtId="41" fontId="2" fillId="0" borderId="11" xfId="1" applyFont="1" applyBorder="1" applyAlignment="1">
      <alignment horizontal="center"/>
    </xf>
    <xf numFmtId="41" fontId="4" fillId="0" borderId="0" xfId="1" applyFont="1" applyAlignment="1">
      <alignment horizontal="center"/>
    </xf>
    <xf numFmtId="41" fontId="2" fillId="0" borderId="0" xfId="1" applyFont="1" applyAlignment="1">
      <alignment horizontal="right"/>
    </xf>
    <xf numFmtId="41" fontId="0" fillId="0" borderId="12" xfId="1" applyFont="1" applyBorder="1" applyAlignment="1">
      <alignment horizontal="center" vertical="center"/>
    </xf>
    <xf numFmtId="41" fontId="0" fillId="0" borderId="13" xfId="1" applyFont="1" applyBorder="1" applyAlignment="1">
      <alignment horizontal="center" vertical="center"/>
    </xf>
    <xf numFmtId="41" fontId="0" fillId="0" borderId="36" xfId="1" applyFont="1" applyBorder="1" applyAlignment="1">
      <alignment horizontal="center"/>
    </xf>
    <xf numFmtId="41" fontId="0" fillId="0" borderId="37" xfId="1" applyFont="1" applyBorder="1" applyAlignment="1">
      <alignment horizontal="center"/>
    </xf>
    <xf numFmtId="41" fontId="2" fillId="0" borderId="1" xfId="1" applyFont="1" applyBorder="1" applyAlignment="1">
      <alignment horizontal="center"/>
    </xf>
    <xf numFmtId="41" fontId="0" fillId="0" borderId="21" xfId="1" applyFont="1" applyBorder="1" applyAlignment="1">
      <alignment horizontal="center" vertical="center"/>
    </xf>
    <xf numFmtId="41" fontId="0" fillId="0" borderId="22" xfId="1" applyFont="1" applyBorder="1" applyAlignment="1">
      <alignment horizontal="center" vertical="center"/>
    </xf>
    <xf numFmtId="41" fontId="2" fillId="0" borderId="13" xfId="1" applyFont="1" applyBorder="1" applyAlignment="1">
      <alignment horizontal="center"/>
    </xf>
    <xf numFmtId="41" fontId="0" fillId="0" borderId="15" xfId="1" applyFont="1" applyBorder="1" applyAlignment="1">
      <alignment horizontal="center" vertical="center"/>
    </xf>
    <xf numFmtId="41" fontId="0" fillId="0" borderId="16" xfId="1" applyFont="1" applyBorder="1" applyAlignment="1">
      <alignment horizontal="center" vertical="center"/>
    </xf>
    <xf numFmtId="41" fontId="0" fillId="0" borderId="17" xfId="1" applyFont="1" applyBorder="1" applyAlignment="1">
      <alignment horizontal="center" vertical="center"/>
    </xf>
    <xf numFmtId="41" fontId="0" fillId="0" borderId="18" xfId="1" applyFont="1" applyBorder="1" applyAlignment="1">
      <alignment horizontal="center" vertical="center"/>
    </xf>
    <xf numFmtId="41" fontId="0" fillId="0" borderId="25" xfId="1" applyFont="1" applyBorder="1" applyAlignment="1">
      <alignment horizontal="center"/>
    </xf>
    <xf numFmtId="41" fontId="0" fillId="0" borderId="26" xfId="1" applyFont="1" applyBorder="1" applyAlignment="1">
      <alignment horizontal="center"/>
    </xf>
    <xf numFmtId="41" fontId="0" fillId="0" borderId="28" xfId="1" applyFont="1" applyBorder="1" applyAlignment="1">
      <alignment horizontal="center" vertical="center"/>
    </xf>
    <xf numFmtId="41" fontId="0" fillId="0" borderId="30" xfId="1" applyFont="1" applyBorder="1" applyAlignment="1">
      <alignment horizontal="center" vertical="center"/>
    </xf>
    <xf numFmtId="41" fontId="0" fillId="0" borderId="29" xfId="1" applyFont="1" applyBorder="1" applyAlignment="1">
      <alignment horizontal="center" vertical="center"/>
    </xf>
    <xf numFmtId="41" fontId="0" fillId="0" borderId="31" xfId="1" applyFont="1" applyBorder="1" applyAlignment="1">
      <alignment horizontal="center" vertical="center"/>
    </xf>
    <xf numFmtId="41" fontId="0" fillId="0" borderId="14" xfId="1" applyFont="1" applyBorder="1" applyAlignment="1">
      <alignment horizontal="center"/>
    </xf>
    <xf numFmtId="41" fontId="0" fillId="0" borderId="35" xfId="1" applyFont="1" applyBorder="1" applyAlignment="1">
      <alignment horizontal="center"/>
    </xf>
    <xf numFmtId="41" fontId="0" fillId="0" borderId="32" xfId="1" applyFont="1" applyBorder="1" applyAlignment="1">
      <alignment horizontal="center" vertical="center"/>
    </xf>
    <xf numFmtId="41" fontId="0" fillId="0" borderId="33" xfId="1" applyFont="1" applyBorder="1" applyAlignment="1">
      <alignment horizontal="center" vertical="center"/>
    </xf>
    <xf numFmtId="41" fontId="0" fillId="6" borderId="0" xfId="1" applyFont="1" applyFill="1"/>
    <xf numFmtId="41" fontId="0" fillId="6" borderId="1" xfId="1" applyFont="1" applyFill="1" applyBorder="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657218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477" y="0"/>
          <a:ext cx="1419218" cy="256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266693</xdr:colOff>
      <xdr:row>0</xdr:row>
      <xdr:rowOff>256319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1419218" cy="256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419218" cy="256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419218" cy="256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1419218</xdr:colOff>
      <xdr:row>1</xdr:row>
      <xdr:rowOff>65819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419218" cy="2563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50"/>
  <sheetViews>
    <sheetView showGridLines="0" tabSelected="1" zoomScale="110" zoomScaleNormal="110" workbookViewId="0"/>
  </sheetViews>
  <sheetFormatPr baseColWidth="10" defaultColWidth="11.42578125" defaultRowHeight="15"/>
  <cols>
    <col min="1" max="1" width="3.28515625" style="1" customWidth="1"/>
    <col min="2" max="2" width="11.42578125" style="1"/>
    <col min="3" max="3" width="12.7109375" style="1" bestFit="1" customWidth="1"/>
    <col min="4" max="16384" width="11.42578125" style="1"/>
  </cols>
  <sheetData>
    <row r="1" spans="2:12">
      <c r="B1" s="20"/>
      <c r="J1" s="65" t="s">
        <v>273</v>
      </c>
      <c r="K1" s="65"/>
      <c r="L1" s="65"/>
    </row>
    <row r="2" spans="2:12">
      <c r="L2" s="19"/>
    </row>
    <row r="3" spans="2:12">
      <c r="L3" s="19"/>
    </row>
    <row r="4" spans="2:12" ht="18.75">
      <c r="B4" s="64" t="s">
        <v>28</v>
      </c>
      <c r="C4" s="64"/>
      <c r="D4" s="64"/>
      <c r="E4" s="64"/>
      <c r="F4" s="64"/>
      <c r="G4" s="64"/>
      <c r="H4" s="64"/>
      <c r="I4" s="64"/>
      <c r="J4" s="64"/>
      <c r="K4" s="64"/>
      <c r="L4" s="64"/>
    </row>
    <row r="5" spans="2:12" ht="15.75" thickBot="1"/>
    <row r="6" spans="2:12" ht="16.5" thickTop="1" thickBot="1">
      <c r="B6" s="22" t="s">
        <v>0</v>
      </c>
      <c r="C6" s="63" t="s">
        <v>1</v>
      </c>
      <c r="D6" s="63"/>
      <c r="E6" s="63"/>
      <c r="F6" s="63"/>
      <c r="G6" s="63"/>
      <c r="H6" s="63"/>
      <c r="I6" s="63"/>
      <c r="J6" s="63"/>
      <c r="K6" s="63"/>
      <c r="L6" s="63"/>
    </row>
    <row r="7" spans="2:12" ht="15.75" thickTop="1">
      <c r="B7" s="2">
        <v>45293</v>
      </c>
      <c r="C7" s="1" t="s">
        <v>269</v>
      </c>
    </row>
    <row r="8" spans="2:12">
      <c r="B8" s="2">
        <v>45296</v>
      </c>
      <c r="C8" s="1" t="s">
        <v>2</v>
      </c>
    </row>
    <row r="9" spans="2:12">
      <c r="B9" s="2">
        <v>45301</v>
      </c>
      <c r="C9" s="1" t="s">
        <v>3</v>
      </c>
    </row>
    <row r="10" spans="2:12">
      <c r="B10" s="2">
        <v>45306</v>
      </c>
      <c r="C10" s="1" t="s">
        <v>24</v>
      </c>
    </row>
    <row r="11" spans="2:12">
      <c r="C11" s="1" t="s">
        <v>25</v>
      </c>
    </row>
    <row r="12" spans="2:12">
      <c r="B12" s="2">
        <v>45322</v>
      </c>
      <c r="C12" s="1" t="s">
        <v>15</v>
      </c>
    </row>
    <row r="13" spans="2:12">
      <c r="C13" s="1" t="s">
        <v>260</v>
      </c>
    </row>
    <row r="14" spans="2:12">
      <c r="G14" s="3"/>
      <c r="H14" s="3"/>
      <c r="I14" s="3"/>
      <c r="J14" s="3"/>
      <c r="K14" s="3"/>
      <c r="L14" s="3"/>
    </row>
    <row r="15" spans="2:12">
      <c r="G15" s="5" t="s">
        <v>5</v>
      </c>
      <c r="H15" s="5" t="s">
        <v>4</v>
      </c>
      <c r="I15" s="5" t="s">
        <v>10</v>
      </c>
      <c r="J15" s="5" t="s">
        <v>11</v>
      </c>
      <c r="K15" s="5" t="s">
        <v>12</v>
      </c>
      <c r="L15" s="5" t="s">
        <v>4</v>
      </c>
    </row>
    <row r="16" spans="2:12" ht="15.75" thickBot="1">
      <c r="G16" s="6" t="s">
        <v>14</v>
      </c>
      <c r="H16" s="6" t="s">
        <v>9</v>
      </c>
      <c r="I16" s="6"/>
      <c r="J16" s="6"/>
      <c r="K16" s="6"/>
      <c r="L16" s="6" t="s">
        <v>13</v>
      </c>
    </row>
    <row r="17" spans="2:12 16384:16384">
      <c r="C17" s="10">
        <v>30000000</v>
      </c>
      <c r="D17" s="11" t="s">
        <v>4</v>
      </c>
      <c r="E17" s="12"/>
      <c r="G17" s="7">
        <v>45350</v>
      </c>
      <c r="H17" s="5">
        <f>+C17</f>
        <v>30000000</v>
      </c>
      <c r="I17" s="5">
        <f>ROUND(+H17*$C$18,0)</f>
        <v>180000</v>
      </c>
      <c r="J17" s="5">
        <f t="shared" ref="J17:J28" si="0">+$C$20</f>
        <v>2598569</v>
      </c>
      <c r="K17" s="5">
        <f>ROUND(+J17-I17,0)</f>
        <v>2418569</v>
      </c>
      <c r="L17" s="5">
        <f>ROUND(+H17-K17,0)</f>
        <v>27581431</v>
      </c>
    </row>
    <row r="18" spans="2:12 16384:16384">
      <c r="C18" s="13">
        <v>6.0000000000000001E-3</v>
      </c>
      <c r="D18" s="14" t="s">
        <v>7</v>
      </c>
      <c r="E18" s="15"/>
      <c r="G18" s="7">
        <v>45382</v>
      </c>
      <c r="H18" s="5">
        <f>+L17</f>
        <v>27581431</v>
      </c>
      <c r="I18" s="5">
        <f t="shared" ref="I18:I27" si="1">ROUND(+H18*$C$18,0)</f>
        <v>165489</v>
      </c>
      <c r="J18" s="5">
        <f t="shared" si="0"/>
        <v>2598569</v>
      </c>
      <c r="K18" s="5">
        <f t="shared" ref="K18:K28" si="2">ROUND(+J18-I18,0)</f>
        <v>2433080</v>
      </c>
      <c r="L18" s="5">
        <f t="shared" ref="L18:L28" si="3">ROUND(+H18-K18,0)</f>
        <v>25148351</v>
      </c>
    </row>
    <row r="19" spans="2:12 16384:16384">
      <c r="C19" s="16">
        <v>12</v>
      </c>
      <c r="D19" s="14" t="s">
        <v>8</v>
      </c>
      <c r="E19" s="15"/>
      <c r="G19" s="7">
        <v>45412</v>
      </c>
      <c r="H19" s="5">
        <f t="shared" ref="H19:H28" si="4">+L18</f>
        <v>25148351</v>
      </c>
      <c r="I19" s="5">
        <f t="shared" si="1"/>
        <v>150890</v>
      </c>
      <c r="J19" s="5">
        <f t="shared" si="0"/>
        <v>2598569</v>
      </c>
      <c r="K19" s="5">
        <f t="shared" si="2"/>
        <v>2447679</v>
      </c>
      <c r="L19" s="5">
        <f t="shared" si="3"/>
        <v>22700672</v>
      </c>
    </row>
    <row r="20" spans="2:12 16384:16384" ht="15.75" thickBot="1">
      <c r="C20" s="29">
        <f>ROUND(PMT(C18,C19,-C17),0)</f>
        <v>2598569</v>
      </c>
      <c r="D20" s="17" t="s">
        <v>6</v>
      </c>
      <c r="E20" s="18"/>
      <c r="G20" s="7">
        <v>45443</v>
      </c>
      <c r="H20" s="5">
        <f t="shared" si="4"/>
        <v>22700672</v>
      </c>
      <c r="I20" s="5">
        <f t="shared" si="1"/>
        <v>136204</v>
      </c>
      <c r="J20" s="5">
        <f t="shared" si="0"/>
        <v>2598569</v>
      </c>
      <c r="K20" s="5">
        <f t="shared" si="2"/>
        <v>2462365</v>
      </c>
      <c r="L20" s="5">
        <f t="shared" si="3"/>
        <v>20238307</v>
      </c>
    </row>
    <row r="21" spans="2:12 16384:16384">
      <c r="G21" s="7">
        <v>45473</v>
      </c>
      <c r="H21" s="5">
        <f t="shared" si="4"/>
        <v>20238307</v>
      </c>
      <c r="I21" s="5">
        <f t="shared" si="1"/>
        <v>121430</v>
      </c>
      <c r="J21" s="5">
        <f t="shared" si="0"/>
        <v>2598569</v>
      </c>
      <c r="K21" s="5">
        <f t="shared" si="2"/>
        <v>2477139</v>
      </c>
      <c r="L21" s="5">
        <f t="shared" si="3"/>
        <v>17761168</v>
      </c>
    </row>
    <row r="22" spans="2:12 16384:16384">
      <c r="G22" s="7">
        <v>45504</v>
      </c>
      <c r="H22" s="5">
        <f t="shared" si="4"/>
        <v>17761168</v>
      </c>
      <c r="I22" s="5">
        <f t="shared" si="1"/>
        <v>106567</v>
      </c>
      <c r="J22" s="5">
        <f t="shared" si="0"/>
        <v>2598569</v>
      </c>
      <c r="K22" s="5">
        <f t="shared" si="2"/>
        <v>2492002</v>
      </c>
      <c r="L22" s="5">
        <f t="shared" si="3"/>
        <v>15269166</v>
      </c>
    </row>
    <row r="23" spans="2:12 16384:16384">
      <c r="G23" s="7">
        <v>45535</v>
      </c>
      <c r="H23" s="5">
        <f t="shared" si="4"/>
        <v>15269166</v>
      </c>
      <c r="I23" s="5">
        <f t="shared" si="1"/>
        <v>91615</v>
      </c>
      <c r="J23" s="5">
        <f t="shared" si="0"/>
        <v>2598569</v>
      </c>
      <c r="K23" s="5">
        <f t="shared" si="2"/>
        <v>2506954</v>
      </c>
      <c r="L23" s="5">
        <f t="shared" si="3"/>
        <v>12762212</v>
      </c>
    </row>
    <row r="24" spans="2:12 16384:16384">
      <c r="G24" s="7">
        <v>45565</v>
      </c>
      <c r="H24" s="5">
        <f t="shared" si="4"/>
        <v>12762212</v>
      </c>
      <c r="I24" s="5">
        <f t="shared" si="1"/>
        <v>76573</v>
      </c>
      <c r="J24" s="5">
        <f t="shared" si="0"/>
        <v>2598569</v>
      </c>
      <c r="K24" s="5">
        <f t="shared" si="2"/>
        <v>2521996</v>
      </c>
      <c r="L24" s="5">
        <f t="shared" si="3"/>
        <v>10240216</v>
      </c>
    </row>
    <row r="25" spans="2:12 16384:16384">
      <c r="G25" s="7">
        <v>45596</v>
      </c>
      <c r="H25" s="5">
        <f t="shared" si="4"/>
        <v>10240216</v>
      </c>
      <c r="I25" s="5">
        <f t="shared" si="1"/>
        <v>61441</v>
      </c>
      <c r="J25" s="5">
        <f t="shared" si="0"/>
        <v>2598569</v>
      </c>
      <c r="K25" s="5">
        <f t="shared" si="2"/>
        <v>2537128</v>
      </c>
      <c r="L25" s="5">
        <f t="shared" si="3"/>
        <v>7703088</v>
      </c>
    </row>
    <row r="26" spans="2:12 16384:16384">
      <c r="G26" s="7">
        <v>45626</v>
      </c>
      <c r="H26" s="5">
        <f t="shared" si="4"/>
        <v>7703088</v>
      </c>
      <c r="I26" s="5">
        <f t="shared" si="1"/>
        <v>46219</v>
      </c>
      <c r="J26" s="5">
        <f t="shared" si="0"/>
        <v>2598569</v>
      </c>
      <c r="K26" s="5">
        <f t="shared" si="2"/>
        <v>2552350</v>
      </c>
      <c r="L26" s="5">
        <f t="shared" si="3"/>
        <v>5150738</v>
      </c>
    </row>
    <row r="27" spans="2:12 16384:16384">
      <c r="G27" s="7">
        <v>45657</v>
      </c>
      <c r="H27" s="5">
        <f t="shared" si="4"/>
        <v>5150738</v>
      </c>
      <c r="I27" s="5">
        <f t="shared" si="1"/>
        <v>30904</v>
      </c>
      <c r="J27" s="5">
        <f t="shared" si="0"/>
        <v>2598569</v>
      </c>
      <c r="K27" s="5">
        <f t="shared" si="2"/>
        <v>2567665</v>
      </c>
      <c r="L27" s="5">
        <f t="shared" si="3"/>
        <v>2583073</v>
      </c>
    </row>
    <row r="28" spans="2:12 16384:16384">
      <c r="G28" s="8">
        <v>45688</v>
      </c>
      <c r="H28" s="6">
        <f t="shared" si="4"/>
        <v>2583073</v>
      </c>
      <c r="I28" s="5">
        <f>ROUND(+H28*$C$18,0)-2</f>
        <v>15496</v>
      </c>
      <c r="J28" s="6">
        <f t="shared" si="0"/>
        <v>2598569</v>
      </c>
      <c r="K28" s="5">
        <f t="shared" si="2"/>
        <v>2583073</v>
      </c>
      <c r="L28" s="5">
        <f t="shared" si="3"/>
        <v>0</v>
      </c>
    </row>
    <row r="29" spans="2:12 16384:16384">
      <c r="G29" s="9"/>
      <c r="H29" s="9"/>
      <c r="I29" s="9">
        <f>SUM(I17:I28)</f>
        <v>1182828</v>
      </c>
      <c r="J29" s="9">
        <f>SUM(J17:J28)</f>
        <v>31182828</v>
      </c>
      <c r="K29" s="9">
        <f>SUM(K17:K28)</f>
        <v>30000000</v>
      </c>
      <c r="L29" s="9"/>
      <c r="XFD29" s="9"/>
    </row>
    <row r="31" spans="2:12 16384:16384">
      <c r="B31" s="2">
        <v>45323</v>
      </c>
      <c r="C31" s="1" t="s">
        <v>257</v>
      </c>
    </row>
    <row r="32" spans="2:12 16384:16384">
      <c r="B32" s="2">
        <v>45324</v>
      </c>
      <c r="C32" s="1" t="s">
        <v>16</v>
      </c>
    </row>
    <row r="33" spans="2:12">
      <c r="C33" s="1" t="s">
        <v>259</v>
      </c>
    </row>
    <row r="34" spans="2:12">
      <c r="B34" s="2">
        <v>45327</v>
      </c>
      <c r="C34" s="1" t="s">
        <v>17</v>
      </c>
    </row>
    <row r="35" spans="2:12">
      <c r="C35" s="1" t="s">
        <v>18</v>
      </c>
    </row>
    <row r="36" spans="2:12">
      <c r="B36" s="2">
        <v>45350</v>
      </c>
      <c r="C36" s="1" t="s">
        <v>19</v>
      </c>
    </row>
    <row r="37" spans="2:12">
      <c r="B37" s="2">
        <v>45353</v>
      </c>
      <c r="C37" s="1" t="s">
        <v>258</v>
      </c>
    </row>
    <row r="38" spans="2:12">
      <c r="B38" s="2">
        <v>45361</v>
      </c>
      <c r="C38" s="1" t="s">
        <v>20</v>
      </c>
    </row>
    <row r="39" spans="2:12">
      <c r="C39" s="1" t="s">
        <v>72</v>
      </c>
    </row>
    <row r="40" spans="2:12">
      <c r="C40" s="1" t="s">
        <v>71</v>
      </c>
    </row>
    <row r="41" spans="2:12">
      <c r="B41" s="2">
        <v>45366</v>
      </c>
      <c r="C41" s="1" t="s">
        <v>22</v>
      </c>
    </row>
    <row r="42" spans="2:12">
      <c r="C42" s="1" t="s">
        <v>21</v>
      </c>
    </row>
    <row r="43" spans="2:12">
      <c r="B43" s="2">
        <v>45382</v>
      </c>
      <c r="C43" s="1" t="s">
        <v>29</v>
      </c>
    </row>
    <row r="44" spans="2:12">
      <c r="B44" s="2">
        <v>45382</v>
      </c>
      <c r="C44" s="1" t="s">
        <v>26</v>
      </c>
    </row>
    <row r="45" spans="2:12">
      <c r="B45" s="4">
        <v>45382</v>
      </c>
      <c r="C45" s="3" t="s">
        <v>23</v>
      </c>
      <c r="D45" s="3"/>
      <c r="E45" s="3"/>
      <c r="F45" s="3"/>
      <c r="G45" s="3"/>
      <c r="H45" s="3"/>
      <c r="I45" s="3"/>
      <c r="J45" s="3"/>
      <c r="K45" s="3"/>
      <c r="L45" s="3"/>
    </row>
    <row r="46" spans="2:12">
      <c r="B46" s="2"/>
    </row>
    <row r="47" spans="2:12">
      <c r="B47" s="20" t="s">
        <v>27</v>
      </c>
      <c r="C47" s="1" t="s">
        <v>274</v>
      </c>
    </row>
    <row r="48" spans="2:12">
      <c r="B48" s="21"/>
      <c r="C48" s="21" t="s">
        <v>270</v>
      </c>
      <c r="D48" s="21"/>
      <c r="E48" s="21"/>
      <c r="F48" s="21"/>
      <c r="G48" s="21"/>
      <c r="H48" s="21"/>
      <c r="I48" s="21"/>
      <c r="J48" s="21"/>
      <c r="K48" s="21"/>
      <c r="L48" s="21"/>
    </row>
    <row r="49" spans="2:12">
      <c r="B49" s="21"/>
      <c r="C49" s="21" t="s">
        <v>272</v>
      </c>
      <c r="D49" s="21"/>
      <c r="E49" s="21"/>
      <c r="F49" s="21"/>
      <c r="G49" s="21"/>
      <c r="H49" s="21"/>
      <c r="I49" s="21"/>
      <c r="J49" s="21"/>
      <c r="K49" s="21"/>
      <c r="L49" s="21"/>
    </row>
    <row r="50" spans="2:12">
      <c r="B50" s="3"/>
      <c r="C50" s="3"/>
      <c r="D50" s="3"/>
      <c r="E50" s="3"/>
      <c r="F50" s="3"/>
      <c r="G50" s="3"/>
      <c r="H50" s="3"/>
      <c r="I50" s="3"/>
      <c r="J50" s="3"/>
      <c r="K50" s="3"/>
      <c r="L50" s="3"/>
    </row>
  </sheetData>
  <mergeCells count="3">
    <mergeCell ref="C6:L6"/>
    <mergeCell ref="B4:L4"/>
    <mergeCell ref="J1:L1"/>
  </mergeCell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zoomScaleNormal="100" workbookViewId="0">
      <pane ySplit="5" topLeftCell="A6" activePane="bottomLeft" state="frozen"/>
      <selection pane="bottomLeft"/>
    </sheetView>
  </sheetViews>
  <sheetFormatPr baseColWidth="10" defaultColWidth="11.42578125" defaultRowHeight="15"/>
  <cols>
    <col min="1" max="1" width="4" style="1" bestFit="1" customWidth="1"/>
    <col min="2" max="2" width="9.5703125" style="1" customWidth="1"/>
    <col min="3" max="4" width="7.7109375" style="1" customWidth="1"/>
    <col min="5" max="5" width="29.85546875" style="1" customWidth="1"/>
    <col min="6" max="6" width="35.7109375" style="1" customWidth="1"/>
    <col min="7" max="8" width="14.7109375" style="1" customWidth="1"/>
    <col min="9" max="9" width="5.42578125" style="1" customWidth="1"/>
    <col min="10" max="10" width="8.7109375" style="1" bestFit="1" customWidth="1"/>
    <col min="11" max="11" width="33.140625" style="1" customWidth="1"/>
    <col min="12" max="13" width="11.42578125" style="1"/>
    <col min="14" max="14" width="35.7109375" style="1" customWidth="1"/>
    <col min="15" max="15" width="15.85546875" style="1" customWidth="1"/>
    <col min="16" max="16" width="15.28515625" style="1" customWidth="1"/>
    <col min="17" max="17" width="11.85546875" style="1" bestFit="1" customWidth="1"/>
    <col min="18" max="16384" width="11.42578125" style="1"/>
  </cols>
  <sheetData>
    <row r="1" spans="1:18" ht="24" customHeight="1">
      <c r="B1" s="20"/>
      <c r="J1" s="65"/>
      <c r="K1" s="65"/>
      <c r="L1" s="65"/>
    </row>
    <row r="2" spans="1:18">
      <c r="B2" s="20" t="s">
        <v>47</v>
      </c>
    </row>
    <row r="3" spans="1:18" ht="15.75" thickBot="1">
      <c r="F3" s="19" t="s">
        <v>46</v>
      </c>
      <c r="G3" s="1">
        <f>SUM(G6:G80)</f>
        <v>20000000</v>
      </c>
      <c r="H3" s="1">
        <f>SUM(H6:H80)</f>
        <v>20000000</v>
      </c>
      <c r="J3" s="73" t="s">
        <v>38</v>
      </c>
      <c r="K3" s="73"/>
      <c r="M3" s="73" t="s">
        <v>73</v>
      </c>
      <c r="N3" s="73"/>
      <c r="O3" s="73"/>
      <c r="P3" s="73"/>
      <c r="Q3" s="73"/>
      <c r="R3" s="73"/>
    </row>
    <row r="4" spans="1:18" ht="15.75" thickTop="1">
      <c r="A4" s="71" t="s">
        <v>253</v>
      </c>
      <c r="B4" s="71" t="s">
        <v>30</v>
      </c>
      <c r="C4" s="78" t="s">
        <v>44</v>
      </c>
      <c r="D4" s="79"/>
      <c r="E4" s="74" t="s">
        <v>34</v>
      </c>
      <c r="F4" s="75"/>
      <c r="G4" s="71" t="s">
        <v>35</v>
      </c>
      <c r="H4" s="71" t="s">
        <v>36</v>
      </c>
      <c r="J4" s="80" t="s">
        <v>33</v>
      </c>
      <c r="K4" s="82" t="s">
        <v>37</v>
      </c>
      <c r="M4" s="86" t="s">
        <v>33</v>
      </c>
      <c r="N4" s="66" t="s">
        <v>34</v>
      </c>
      <c r="O4" s="66" t="s">
        <v>48</v>
      </c>
      <c r="P4" s="66" t="s">
        <v>49</v>
      </c>
      <c r="Q4" s="84" t="s">
        <v>52</v>
      </c>
      <c r="R4" s="85"/>
    </row>
    <row r="5" spans="1:18" ht="15.75" thickBot="1">
      <c r="A5" s="72"/>
      <c r="B5" s="72"/>
      <c r="C5" s="26" t="s">
        <v>31</v>
      </c>
      <c r="D5" s="26" t="s">
        <v>32</v>
      </c>
      <c r="E5" s="76"/>
      <c r="F5" s="77"/>
      <c r="G5" s="72"/>
      <c r="H5" s="72"/>
      <c r="J5" s="81"/>
      <c r="K5" s="83"/>
      <c r="M5" s="87"/>
      <c r="N5" s="67"/>
      <c r="O5" s="67"/>
      <c r="P5" s="67"/>
      <c r="Q5" s="23" t="s">
        <v>50</v>
      </c>
      <c r="R5" s="28" t="s">
        <v>51</v>
      </c>
    </row>
    <row r="6" spans="1:18" ht="15.75" thickTop="1">
      <c r="A6" s="45">
        <v>1</v>
      </c>
      <c r="B6" s="25"/>
      <c r="C6" s="35">
        <v>32</v>
      </c>
      <c r="D6" s="35"/>
      <c r="E6" s="21" t="str">
        <f>IF(C6&lt;&gt;"",VLOOKUP(C6,$J$6:$K$47,2,FALSE),"")</f>
        <v>Cuentas Obligada Socio 1</v>
      </c>
      <c r="F6" s="21" t="str">
        <f>IF(D6&lt;&gt;"",VLOOKUP(D6,$J$6:$K$47,2,FALSE),"")</f>
        <v/>
      </c>
      <c r="G6" s="35">
        <v>10000000</v>
      </c>
      <c r="H6" s="38"/>
      <c r="J6" s="37">
        <v>10</v>
      </c>
      <c r="K6" s="37" t="s">
        <v>40</v>
      </c>
      <c r="L6" s="30" t="str">
        <f>LEFT(M6)</f>
        <v>1</v>
      </c>
      <c r="M6" s="60">
        <v>11</v>
      </c>
      <c r="N6" s="60" t="str">
        <f>IF(M6&lt;&gt;"",VLOOKUP(M6,$J$6:$K$47,2,FALSE),"")</f>
        <v>Caja</v>
      </c>
      <c r="O6" s="1">
        <f>SUMIFS($G$6:$G$84,$C$6:$C$84,M6)</f>
        <v>0</v>
      </c>
      <c r="P6" s="1">
        <f>IF(M6&lt;&gt;"",SUMIFS($H$6:$H$84,$D$6:$D$84,M6),"")</f>
        <v>0</v>
      </c>
      <c r="Q6" s="1">
        <f>IF(M6&lt;&gt;"",IF(OR(LEFT(M6)="1",LEFT(M6)="5"),O6-P6,0),"")</f>
        <v>0</v>
      </c>
      <c r="R6" s="1">
        <f>IF(M6&lt;&gt;"",IF(OR(LEFT(M6)="2",LEFT(M6)="3",LEFT(M6)="4"),P6-O6,0),"")</f>
        <v>0</v>
      </c>
    </row>
    <row r="7" spans="1:18">
      <c r="A7" s="45"/>
      <c r="B7" s="25"/>
      <c r="C7" s="35">
        <v>33</v>
      </c>
      <c r="D7" s="35"/>
      <c r="E7" s="21" t="str">
        <f>IF(C7&lt;&gt;"",VLOOKUP(C7,$J$6:$K$47,2,FALSE),"")</f>
        <v>Cuentas Obligada Socia 2</v>
      </c>
      <c r="F7" s="21" t="str">
        <f>IF(D7&lt;&gt;"",VLOOKUP(D7,$J$6:$K$47,2,FALSE),"")</f>
        <v/>
      </c>
      <c r="G7" s="35">
        <v>10000000</v>
      </c>
      <c r="H7" s="38"/>
      <c r="J7" s="24">
        <v>11</v>
      </c>
      <c r="K7" s="24" t="s">
        <v>45</v>
      </c>
      <c r="M7" s="60">
        <v>12</v>
      </c>
      <c r="N7" s="60" t="str">
        <f t="shared" ref="N7:N14" si="0">IF(M7&lt;&gt;"",VLOOKUP(M7,$J$6:$K$47,2,FALSE),"")</f>
        <v>Banco Santander</v>
      </c>
      <c r="O7" s="1">
        <f t="shared" ref="O7:O29" si="1">SUMIFS($G$6:$G$84,$C$6:$C$84,M7)</f>
        <v>0</v>
      </c>
      <c r="P7" s="1">
        <f t="shared" ref="P7:P29" si="2">IF(M7&lt;&gt;"",SUMIFS($H$6:$H$84,$D$6:$D$84,M7),"")</f>
        <v>0</v>
      </c>
      <c r="Q7" s="1">
        <f t="shared" ref="Q7:Q13" si="3">IF(M7&lt;&gt;"",IF(OR(LEFT(M7)="1",LEFT(M7)="5"),O7-P7,0),"")</f>
        <v>0</v>
      </c>
      <c r="R7" s="1">
        <f t="shared" ref="R7:R13" si="4">IF(M7&lt;&gt;"",IF(OR(LEFT(M7)="2",LEFT(M7)="3",LEFT(M7)="4"),P7-O7,0),"")</f>
        <v>0</v>
      </c>
    </row>
    <row r="8" spans="1:18">
      <c r="A8" s="45"/>
      <c r="B8" s="25"/>
      <c r="C8" s="35"/>
      <c r="D8" s="35">
        <v>31</v>
      </c>
      <c r="E8" s="21" t="str">
        <f t="shared" ref="E8:E12" si="5">IF(C8&lt;&gt;"",VLOOKUP(C8,$J$6:$K$47,2,FALSE),"")</f>
        <v/>
      </c>
      <c r="F8" s="21" t="str">
        <f t="shared" ref="F8:F37" si="6">IF(D8&lt;&gt;"",VLOOKUP(D8,$J$6:$K$47,2,FALSE),"")</f>
        <v>Capital</v>
      </c>
      <c r="G8" s="35"/>
      <c r="H8" s="38">
        <v>20000000</v>
      </c>
      <c r="J8" s="24">
        <v>12</v>
      </c>
      <c r="K8" s="24" t="s">
        <v>53</v>
      </c>
      <c r="M8" s="60">
        <v>13</v>
      </c>
      <c r="N8" s="60" t="str">
        <f t="shared" si="0"/>
        <v>Mercaderías</v>
      </c>
      <c r="O8" s="1">
        <f t="shared" si="1"/>
        <v>0</v>
      </c>
      <c r="P8" s="1">
        <f t="shared" si="2"/>
        <v>0</v>
      </c>
      <c r="Q8" s="1">
        <f t="shared" si="3"/>
        <v>0</v>
      </c>
      <c r="R8" s="1">
        <f t="shared" si="4"/>
        <v>0</v>
      </c>
    </row>
    <row r="9" spans="1:18">
      <c r="A9" s="46"/>
      <c r="B9" s="33"/>
      <c r="C9" s="36"/>
      <c r="D9" s="36"/>
      <c r="E9" s="3" t="s">
        <v>74</v>
      </c>
      <c r="F9" s="3"/>
      <c r="G9" s="36"/>
      <c r="H9" s="39"/>
      <c r="J9" s="24">
        <v>13</v>
      </c>
      <c r="K9" s="24" t="s">
        <v>54</v>
      </c>
      <c r="M9" s="60">
        <v>14</v>
      </c>
      <c r="N9" s="60" t="str">
        <f t="shared" si="0"/>
        <v>Clientes</v>
      </c>
      <c r="O9" s="1">
        <f t="shared" si="1"/>
        <v>0</v>
      </c>
      <c r="P9" s="1">
        <f t="shared" si="2"/>
        <v>0</v>
      </c>
      <c r="Q9" s="1">
        <f t="shared" si="3"/>
        <v>0</v>
      </c>
      <c r="R9" s="1">
        <f t="shared" si="4"/>
        <v>0</v>
      </c>
    </row>
    <row r="10" spans="1:18">
      <c r="A10" s="45">
        <v>2</v>
      </c>
      <c r="B10" s="25"/>
      <c r="C10" s="35"/>
      <c r="D10" s="35"/>
      <c r="E10" s="21" t="str">
        <f t="shared" si="5"/>
        <v/>
      </c>
      <c r="F10" s="21" t="str">
        <f t="shared" si="6"/>
        <v/>
      </c>
      <c r="G10" s="35"/>
      <c r="H10" s="38"/>
      <c r="J10" s="24">
        <v>14</v>
      </c>
      <c r="K10" s="24" t="s">
        <v>55</v>
      </c>
      <c r="M10" s="60">
        <v>15</v>
      </c>
      <c r="N10" s="60" t="str">
        <f t="shared" si="0"/>
        <v>IVA CF</v>
      </c>
      <c r="O10" s="1">
        <f t="shared" si="1"/>
        <v>0</v>
      </c>
      <c r="P10" s="1">
        <f t="shared" si="2"/>
        <v>0</v>
      </c>
      <c r="Q10" s="1">
        <f t="shared" si="3"/>
        <v>0</v>
      </c>
      <c r="R10" s="1">
        <f t="shared" si="4"/>
        <v>0</v>
      </c>
    </row>
    <row r="11" spans="1:18">
      <c r="A11" s="45"/>
      <c r="B11" s="25"/>
      <c r="C11" s="35"/>
      <c r="D11" s="35"/>
      <c r="E11" s="21" t="str">
        <f t="shared" si="5"/>
        <v/>
      </c>
      <c r="F11" s="21" t="str">
        <f t="shared" si="6"/>
        <v/>
      </c>
      <c r="G11" s="35"/>
      <c r="H11" s="38"/>
      <c r="J11" s="24">
        <v>15</v>
      </c>
      <c r="K11" s="24" t="s">
        <v>56</v>
      </c>
      <c r="M11" s="60">
        <v>16</v>
      </c>
      <c r="N11" s="60" t="str">
        <f t="shared" si="0"/>
        <v>Vehículos</v>
      </c>
      <c r="O11" s="1">
        <f t="shared" si="1"/>
        <v>0</v>
      </c>
      <c r="P11" s="1">
        <f t="shared" si="2"/>
        <v>0</v>
      </c>
      <c r="Q11" s="1">
        <f t="shared" si="3"/>
        <v>0</v>
      </c>
      <c r="R11" s="1">
        <f t="shared" si="4"/>
        <v>0</v>
      </c>
    </row>
    <row r="12" spans="1:18">
      <c r="A12" s="45"/>
      <c r="B12" s="25"/>
      <c r="C12" s="35"/>
      <c r="D12" s="35"/>
      <c r="E12" s="21" t="str">
        <f t="shared" si="5"/>
        <v/>
      </c>
      <c r="F12" s="21" t="str">
        <f t="shared" si="6"/>
        <v/>
      </c>
      <c r="G12" s="35"/>
      <c r="H12" s="38"/>
      <c r="J12" s="24">
        <v>16</v>
      </c>
      <c r="K12" s="24" t="s">
        <v>57</v>
      </c>
      <c r="M12" s="60">
        <v>17</v>
      </c>
      <c r="N12" s="60" t="str">
        <f t="shared" si="0"/>
        <v>Depreciación Acumulada Vehículos</v>
      </c>
      <c r="O12" s="1">
        <f t="shared" si="1"/>
        <v>0</v>
      </c>
      <c r="P12" s="1">
        <f t="shared" si="2"/>
        <v>0</v>
      </c>
      <c r="Q12" s="1" t="s">
        <v>90</v>
      </c>
      <c r="R12" s="1">
        <f>+P12</f>
        <v>0</v>
      </c>
    </row>
    <row r="13" spans="1:18">
      <c r="A13" s="46"/>
      <c r="B13" s="33"/>
      <c r="C13" s="36"/>
      <c r="D13" s="36"/>
      <c r="E13" s="3" t="s">
        <v>75</v>
      </c>
      <c r="F13" s="3" t="str">
        <f t="shared" si="6"/>
        <v/>
      </c>
      <c r="G13" s="36"/>
      <c r="H13" s="39"/>
      <c r="J13" s="24">
        <v>17</v>
      </c>
      <c r="K13" s="24" t="s">
        <v>58</v>
      </c>
      <c r="M13" s="60">
        <v>18</v>
      </c>
      <c r="N13" s="60" t="str">
        <f t="shared" si="0"/>
        <v>Inversión en acciones</v>
      </c>
      <c r="O13" s="1">
        <f t="shared" si="1"/>
        <v>0</v>
      </c>
      <c r="P13" s="1">
        <f t="shared" si="2"/>
        <v>0</v>
      </c>
      <c r="Q13" s="1">
        <f t="shared" si="3"/>
        <v>0</v>
      </c>
      <c r="R13" s="1">
        <f t="shared" si="4"/>
        <v>0</v>
      </c>
    </row>
    <row r="14" spans="1:18">
      <c r="A14" s="45">
        <v>3</v>
      </c>
      <c r="B14" s="25"/>
      <c r="C14" s="35"/>
      <c r="D14" s="35"/>
      <c r="E14" s="21" t="str">
        <f t="shared" ref="E14:E34" si="7">IF(C14&lt;&gt;"",VLOOKUP(C14,$J$6:$K$47,2,FALSE),"")</f>
        <v/>
      </c>
      <c r="F14" s="21" t="str">
        <f t="shared" si="6"/>
        <v/>
      </c>
      <c r="G14" s="35"/>
      <c r="H14" s="38"/>
      <c r="J14" s="24">
        <v>18</v>
      </c>
      <c r="K14" s="24" t="s">
        <v>69</v>
      </c>
      <c r="M14" s="1">
        <v>19</v>
      </c>
      <c r="N14" s="60" t="str">
        <f t="shared" si="0"/>
        <v>IVA Remanente</v>
      </c>
      <c r="O14" s="1">
        <f t="shared" si="1"/>
        <v>0</v>
      </c>
      <c r="P14" s="1">
        <f t="shared" si="2"/>
        <v>0</v>
      </c>
      <c r="Q14" s="1">
        <f t="shared" ref="Q14" si="8">IF(M14&lt;&gt;"",IF(OR(LEFT(M14)="1",LEFT(M14)="5"),O14-P14,0),"")</f>
        <v>0</v>
      </c>
      <c r="R14" s="1">
        <f t="shared" ref="R14" si="9">IF(M14&lt;&gt;"",IF(OR(LEFT(M14)="2",LEFT(M14)="3",LEFT(M14)="4"),P14-O14,0),"")</f>
        <v>0</v>
      </c>
    </row>
    <row r="15" spans="1:18">
      <c r="A15" s="45"/>
      <c r="B15" s="25"/>
      <c r="C15" s="35"/>
      <c r="D15" s="35"/>
      <c r="E15" s="21" t="str">
        <f t="shared" si="7"/>
        <v/>
      </c>
      <c r="F15" s="21" t="str">
        <f t="shared" si="6"/>
        <v/>
      </c>
      <c r="G15" s="35"/>
      <c r="H15" s="38"/>
      <c r="J15" s="24">
        <v>19</v>
      </c>
      <c r="K15" s="24" t="s">
        <v>271</v>
      </c>
      <c r="M15" s="60">
        <v>21</v>
      </c>
      <c r="N15" s="60" t="str">
        <f t="shared" ref="N15:N29" si="10">IF(M15&lt;&gt;"",VLOOKUP(M15,$J$6:$K$47,2,FALSE),"")</f>
        <v>Préstamo Bancario</v>
      </c>
      <c r="O15" s="1">
        <f t="shared" si="1"/>
        <v>0</v>
      </c>
      <c r="P15" s="1">
        <f t="shared" si="2"/>
        <v>0</v>
      </c>
      <c r="Q15" s="1">
        <f t="shared" ref="Q15:Q29" si="11">IF(M15&lt;&gt;"",IF(OR(LEFT(M15)="1",LEFT(M15)="5"),O15-P15,0),"")</f>
        <v>0</v>
      </c>
      <c r="R15" s="1">
        <f t="shared" ref="R15:R29" si="12">IF(M15&lt;&gt;"",IF(OR(LEFT(M15)="2",LEFT(M15)="3",LEFT(M15)="4"),P15-O15,0),"")</f>
        <v>0</v>
      </c>
    </row>
    <row r="16" spans="1:18">
      <c r="A16" s="46"/>
      <c r="B16" s="33"/>
      <c r="C16" s="36"/>
      <c r="D16" s="36"/>
      <c r="E16" s="3" t="s">
        <v>76</v>
      </c>
      <c r="F16" s="3" t="str">
        <f t="shared" si="6"/>
        <v/>
      </c>
      <c r="G16" s="36"/>
      <c r="H16" s="39"/>
      <c r="J16" s="37">
        <v>20</v>
      </c>
      <c r="K16" s="37" t="s">
        <v>39</v>
      </c>
      <c r="M16" s="60">
        <v>22</v>
      </c>
      <c r="N16" s="60" t="str">
        <f t="shared" si="10"/>
        <v>Proveedores</v>
      </c>
      <c r="O16" s="1">
        <f t="shared" si="1"/>
        <v>0</v>
      </c>
      <c r="P16" s="1">
        <f t="shared" si="2"/>
        <v>0</v>
      </c>
      <c r="Q16" s="1">
        <f t="shared" si="11"/>
        <v>0</v>
      </c>
      <c r="R16" s="1">
        <f t="shared" si="12"/>
        <v>0</v>
      </c>
    </row>
    <row r="17" spans="1:18">
      <c r="A17" s="45">
        <v>4</v>
      </c>
      <c r="B17" s="25"/>
      <c r="C17" s="35"/>
      <c r="D17" s="35"/>
      <c r="E17" s="21" t="str">
        <f t="shared" si="7"/>
        <v/>
      </c>
      <c r="F17" s="21" t="str">
        <f t="shared" si="6"/>
        <v/>
      </c>
      <c r="G17" s="35"/>
      <c r="H17" s="38"/>
      <c r="J17" s="24">
        <v>21</v>
      </c>
      <c r="K17" s="24" t="s">
        <v>59</v>
      </c>
      <c r="M17" s="60">
        <v>23</v>
      </c>
      <c r="N17" s="60" t="str">
        <f t="shared" si="10"/>
        <v>Acreedores</v>
      </c>
      <c r="O17" s="1">
        <f t="shared" si="1"/>
        <v>0</v>
      </c>
      <c r="P17" s="1">
        <f t="shared" si="2"/>
        <v>0</v>
      </c>
      <c r="Q17" s="1">
        <f t="shared" si="11"/>
        <v>0</v>
      </c>
      <c r="R17" s="1">
        <f t="shared" si="12"/>
        <v>0</v>
      </c>
    </row>
    <row r="18" spans="1:18">
      <c r="A18" s="45"/>
      <c r="B18" s="25"/>
      <c r="C18" s="35"/>
      <c r="D18" s="35"/>
      <c r="E18" s="21" t="str">
        <f t="shared" si="7"/>
        <v/>
      </c>
      <c r="F18" s="21" t="str">
        <f t="shared" si="6"/>
        <v/>
      </c>
      <c r="G18" s="35"/>
      <c r="H18" s="38"/>
      <c r="J18" s="24">
        <v>22</v>
      </c>
      <c r="K18" s="24" t="s">
        <v>60</v>
      </c>
      <c r="M18" s="60">
        <v>24</v>
      </c>
      <c r="N18" s="60" t="str">
        <f t="shared" si="10"/>
        <v>IVA DF</v>
      </c>
      <c r="O18" s="1">
        <f t="shared" si="1"/>
        <v>0</v>
      </c>
      <c r="P18" s="1">
        <f t="shared" si="2"/>
        <v>0</v>
      </c>
      <c r="Q18" s="1">
        <f t="shared" si="11"/>
        <v>0</v>
      </c>
      <c r="R18" s="1">
        <f t="shared" si="12"/>
        <v>0</v>
      </c>
    </row>
    <row r="19" spans="1:18">
      <c r="A19" s="46"/>
      <c r="B19" s="33"/>
      <c r="C19" s="36"/>
      <c r="D19" s="36"/>
      <c r="E19" s="3" t="s">
        <v>77</v>
      </c>
      <c r="F19" s="3"/>
      <c r="G19" s="36"/>
      <c r="H19" s="39"/>
      <c r="J19" s="24">
        <v>23</v>
      </c>
      <c r="K19" s="24" t="s">
        <v>61</v>
      </c>
      <c r="M19" s="60">
        <v>31</v>
      </c>
      <c r="N19" s="60" t="str">
        <f t="shared" si="10"/>
        <v>Capital</v>
      </c>
      <c r="O19" s="1">
        <f t="shared" si="1"/>
        <v>0</v>
      </c>
      <c r="P19" s="1">
        <f t="shared" si="2"/>
        <v>20000000</v>
      </c>
      <c r="Q19" s="1">
        <f t="shared" si="11"/>
        <v>0</v>
      </c>
      <c r="R19" s="1">
        <f t="shared" si="12"/>
        <v>20000000</v>
      </c>
    </row>
    <row r="20" spans="1:18">
      <c r="A20" s="45">
        <v>5</v>
      </c>
      <c r="B20" s="25"/>
      <c r="C20" s="35"/>
      <c r="D20" s="35"/>
      <c r="E20" s="21" t="str">
        <f t="shared" si="7"/>
        <v/>
      </c>
      <c r="F20" s="21" t="str">
        <f t="shared" si="6"/>
        <v/>
      </c>
      <c r="G20" s="35"/>
      <c r="H20" s="38"/>
      <c r="J20" s="24">
        <v>24</v>
      </c>
      <c r="K20" s="24" t="s">
        <v>62</v>
      </c>
      <c r="M20" s="60">
        <v>32</v>
      </c>
      <c r="N20" s="60" t="str">
        <f t="shared" si="10"/>
        <v>Cuentas Obligada Socio 1</v>
      </c>
      <c r="O20" s="1">
        <f t="shared" si="1"/>
        <v>10000000</v>
      </c>
      <c r="P20" s="1">
        <f t="shared" si="2"/>
        <v>0</v>
      </c>
      <c r="Q20" s="1">
        <f t="shared" si="11"/>
        <v>0</v>
      </c>
      <c r="R20" s="1">
        <f t="shared" si="12"/>
        <v>-10000000</v>
      </c>
    </row>
    <row r="21" spans="1:18">
      <c r="A21" s="45"/>
      <c r="B21" s="25"/>
      <c r="C21" s="35"/>
      <c r="D21" s="35"/>
      <c r="E21" s="21" t="str">
        <f t="shared" si="7"/>
        <v/>
      </c>
      <c r="F21" s="21" t="str">
        <f t="shared" si="6"/>
        <v/>
      </c>
      <c r="G21" s="35"/>
      <c r="H21" s="38"/>
      <c r="J21" s="24"/>
      <c r="K21" s="24"/>
      <c r="M21" s="60">
        <v>33</v>
      </c>
      <c r="N21" s="60" t="str">
        <f t="shared" si="10"/>
        <v>Cuentas Obligada Socia 2</v>
      </c>
      <c r="O21" s="1">
        <f t="shared" si="1"/>
        <v>10000000</v>
      </c>
      <c r="P21" s="1">
        <f t="shared" si="2"/>
        <v>0</v>
      </c>
      <c r="Q21" s="1">
        <f t="shared" si="11"/>
        <v>0</v>
      </c>
      <c r="R21" s="1">
        <f t="shared" si="12"/>
        <v>-10000000</v>
      </c>
    </row>
    <row r="22" spans="1:18">
      <c r="A22" s="43"/>
      <c r="B22" s="34"/>
      <c r="C22" s="36"/>
      <c r="D22" s="36"/>
      <c r="E22" s="3" t="s">
        <v>78</v>
      </c>
      <c r="F22" s="3"/>
      <c r="G22" s="36"/>
      <c r="H22" s="39"/>
      <c r="J22" s="24"/>
      <c r="K22" s="24"/>
      <c r="M22" s="1">
        <v>41</v>
      </c>
      <c r="N22" s="1" t="str">
        <f t="shared" si="10"/>
        <v>Ingresos por Ventas</v>
      </c>
      <c r="O22" s="1">
        <f t="shared" si="1"/>
        <v>0</v>
      </c>
      <c r="P22" s="1">
        <f t="shared" si="2"/>
        <v>0</v>
      </c>
      <c r="Q22" s="1">
        <f t="shared" si="11"/>
        <v>0</v>
      </c>
      <c r="R22" s="1">
        <f t="shared" si="12"/>
        <v>0</v>
      </c>
    </row>
    <row r="23" spans="1:18">
      <c r="A23" s="45">
        <v>6</v>
      </c>
      <c r="B23" s="25"/>
      <c r="C23" s="35"/>
      <c r="D23" s="35"/>
      <c r="E23" s="21" t="str">
        <f t="shared" si="7"/>
        <v/>
      </c>
      <c r="F23" s="21" t="str">
        <f t="shared" si="6"/>
        <v/>
      </c>
      <c r="G23" s="35"/>
      <c r="H23" s="38"/>
      <c r="J23" s="24"/>
      <c r="K23" s="24"/>
      <c r="M23" s="1">
        <v>42</v>
      </c>
      <c r="N23" s="1" t="str">
        <f t="shared" si="10"/>
        <v>Variación Valor Razonable Acciones</v>
      </c>
      <c r="O23" s="1">
        <f t="shared" si="1"/>
        <v>0</v>
      </c>
      <c r="P23" s="1">
        <f t="shared" si="2"/>
        <v>0</v>
      </c>
      <c r="Q23" s="1">
        <f t="shared" si="11"/>
        <v>0</v>
      </c>
      <c r="R23" s="1">
        <f t="shared" si="12"/>
        <v>0</v>
      </c>
    </row>
    <row r="24" spans="1:18">
      <c r="A24" s="45"/>
      <c r="B24" s="25"/>
      <c r="C24" s="35"/>
      <c r="D24" s="35"/>
      <c r="E24" s="21" t="str">
        <f t="shared" si="7"/>
        <v/>
      </c>
      <c r="F24" s="21" t="str">
        <f t="shared" si="6"/>
        <v/>
      </c>
      <c r="G24" s="35"/>
      <c r="H24" s="38"/>
      <c r="J24" s="24"/>
      <c r="K24" s="24"/>
      <c r="M24" s="1">
        <v>51</v>
      </c>
      <c r="N24" s="1" t="str">
        <f t="shared" si="10"/>
        <v>Costo de Ventas</v>
      </c>
      <c r="O24" s="1">
        <f t="shared" si="1"/>
        <v>0</v>
      </c>
      <c r="P24" s="1">
        <f t="shared" si="2"/>
        <v>0</v>
      </c>
      <c r="Q24" s="1">
        <f t="shared" si="11"/>
        <v>0</v>
      </c>
      <c r="R24" s="1">
        <f t="shared" si="12"/>
        <v>0</v>
      </c>
    </row>
    <row r="25" spans="1:18">
      <c r="A25" s="43"/>
      <c r="B25" s="34"/>
      <c r="C25" s="36"/>
      <c r="D25" s="36"/>
      <c r="E25" s="3" t="s">
        <v>79</v>
      </c>
      <c r="F25" s="3"/>
      <c r="G25" s="36"/>
      <c r="H25" s="39"/>
      <c r="J25" s="24"/>
      <c r="K25" s="24"/>
      <c r="M25" s="1">
        <v>52</v>
      </c>
      <c r="N25" s="1" t="str">
        <f t="shared" si="10"/>
        <v>Gasto por Arriendo</v>
      </c>
      <c r="O25" s="1">
        <f t="shared" si="1"/>
        <v>0</v>
      </c>
      <c r="P25" s="1">
        <f t="shared" si="2"/>
        <v>0</v>
      </c>
      <c r="Q25" s="1">
        <f t="shared" si="11"/>
        <v>0</v>
      </c>
      <c r="R25" s="1">
        <f t="shared" si="12"/>
        <v>0</v>
      </c>
    </row>
    <row r="26" spans="1:18">
      <c r="A26" s="45">
        <v>7</v>
      </c>
      <c r="B26" s="25"/>
      <c r="C26" s="35"/>
      <c r="D26" s="35"/>
      <c r="E26" s="21" t="str">
        <f t="shared" si="7"/>
        <v/>
      </c>
      <c r="F26" s="21" t="str">
        <f t="shared" si="6"/>
        <v/>
      </c>
      <c r="G26" s="35"/>
      <c r="H26" s="38"/>
      <c r="J26" s="37">
        <v>30</v>
      </c>
      <c r="K26" s="37" t="s">
        <v>41</v>
      </c>
      <c r="M26" s="1">
        <v>53</v>
      </c>
      <c r="N26" s="1" t="str">
        <f t="shared" si="10"/>
        <v>Gasto por Asesorías</v>
      </c>
      <c r="O26" s="1">
        <f t="shared" si="1"/>
        <v>0</v>
      </c>
      <c r="P26" s="1">
        <f t="shared" si="2"/>
        <v>0</v>
      </c>
      <c r="Q26" s="1">
        <f t="shared" si="11"/>
        <v>0</v>
      </c>
      <c r="R26" s="1">
        <f t="shared" si="12"/>
        <v>0</v>
      </c>
    </row>
    <row r="27" spans="1:18">
      <c r="A27" s="45"/>
      <c r="B27" s="25"/>
      <c r="C27" s="35"/>
      <c r="D27" s="35"/>
      <c r="E27" s="21" t="str">
        <f t="shared" si="7"/>
        <v/>
      </c>
      <c r="F27" s="21" t="str">
        <f t="shared" si="6"/>
        <v/>
      </c>
      <c r="G27" s="35"/>
      <c r="H27" s="38"/>
      <c r="J27" s="24">
        <v>31</v>
      </c>
      <c r="K27" s="24" t="s">
        <v>4</v>
      </c>
      <c r="M27" s="1">
        <v>54</v>
      </c>
      <c r="N27" s="1" t="str">
        <f t="shared" si="10"/>
        <v>Gasto por interéses bancarios</v>
      </c>
      <c r="O27" s="1">
        <f t="shared" si="1"/>
        <v>0</v>
      </c>
      <c r="P27" s="1">
        <f t="shared" si="2"/>
        <v>0</v>
      </c>
      <c r="Q27" s="1">
        <f t="shared" si="11"/>
        <v>0</v>
      </c>
      <c r="R27" s="1">
        <f t="shared" si="12"/>
        <v>0</v>
      </c>
    </row>
    <row r="28" spans="1:18">
      <c r="A28" s="43"/>
      <c r="B28" s="34"/>
      <c r="C28" s="36"/>
      <c r="D28" s="36"/>
      <c r="E28" s="3" t="s">
        <v>80</v>
      </c>
      <c r="F28" s="3"/>
      <c r="G28" s="36"/>
      <c r="H28" s="39"/>
      <c r="J28" s="24">
        <v>32</v>
      </c>
      <c r="K28" s="24" t="s">
        <v>292</v>
      </c>
      <c r="M28" s="1">
        <v>55</v>
      </c>
      <c r="N28" s="1" t="str">
        <f t="shared" si="10"/>
        <v>Gasto Depreciación Vehículos</v>
      </c>
      <c r="O28" s="1">
        <f t="shared" si="1"/>
        <v>0</v>
      </c>
      <c r="P28" s="1">
        <f t="shared" si="2"/>
        <v>0</v>
      </c>
      <c r="Q28" s="1">
        <f t="shared" si="11"/>
        <v>0</v>
      </c>
      <c r="R28" s="1">
        <f t="shared" si="12"/>
        <v>0</v>
      </c>
    </row>
    <row r="29" spans="1:18" ht="15.75" thickBot="1">
      <c r="A29" s="45">
        <v>8</v>
      </c>
      <c r="B29" s="25"/>
      <c r="C29" s="35"/>
      <c r="D29" s="35"/>
      <c r="E29" s="21" t="str">
        <f t="shared" si="7"/>
        <v/>
      </c>
      <c r="F29" s="21" t="str">
        <f t="shared" si="6"/>
        <v/>
      </c>
      <c r="G29" s="35"/>
      <c r="H29" s="38"/>
      <c r="J29" s="24">
        <v>33</v>
      </c>
      <c r="K29" s="24" t="s">
        <v>293</v>
      </c>
      <c r="M29" s="1">
        <v>56</v>
      </c>
      <c r="N29" s="1" t="str">
        <f t="shared" si="10"/>
        <v>Gasto corredora bolsa</v>
      </c>
      <c r="O29" s="1">
        <f t="shared" si="1"/>
        <v>0</v>
      </c>
      <c r="P29" s="1">
        <f t="shared" si="2"/>
        <v>0</v>
      </c>
      <c r="Q29" s="1">
        <f t="shared" si="11"/>
        <v>0</v>
      </c>
      <c r="R29" s="1">
        <f t="shared" si="12"/>
        <v>0</v>
      </c>
    </row>
    <row r="30" spans="1:18" ht="15.75" thickBot="1">
      <c r="A30" s="45"/>
      <c r="B30" s="25"/>
      <c r="C30" s="35"/>
      <c r="D30" s="35"/>
      <c r="E30" s="21" t="str">
        <f t="shared" si="7"/>
        <v/>
      </c>
      <c r="F30" s="21" t="str">
        <f t="shared" si="6"/>
        <v/>
      </c>
      <c r="G30" s="35"/>
      <c r="H30" s="38"/>
      <c r="J30" s="24"/>
      <c r="K30" s="24"/>
      <c r="M30" s="68" t="s">
        <v>46</v>
      </c>
      <c r="N30" s="69"/>
      <c r="O30" s="31">
        <f>SUM(O6:O29)</f>
        <v>20000000</v>
      </c>
      <c r="P30" s="31">
        <f>SUM(P6:P29)</f>
        <v>20000000</v>
      </c>
      <c r="Q30" s="31">
        <f>SUM(Q6:Q29)</f>
        <v>0</v>
      </c>
      <c r="R30" s="32">
        <f>SUM(R6:R29)</f>
        <v>0</v>
      </c>
    </row>
    <row r="31" spans="1:18">
      <c r="A31" s="45"/>
      <c r="B31" s="25"/>
      <c r="C31" s="35"/>
      <c r="D31" s="35"/>
      <c r="E31" s="21" t="str">
        <f t="shared" si="7"/>
        <v/>
      </c>
      <c r="F31" s="21" t="str">
        <f t="shared" si="6"/>
        <v/>
      </c>
      <c r="G31" s="35"/>
      <c r="H31" s="38"/>
      <c r="J31" s="24"/>
      <c r="K31" s="24"/>
      <c r="O31" s="47"/>
      <c r="P31" s="47"/>
      <c r="Q31" s="47"/>
      <c r="R31" s="47"/>
    </row>
    <row r="32" spans="1:18">
      <c r="A32" s="43"/>
      <c r="B32" s="34"/>
      <c r="C32" s="36"/>
      <c r="D32" s="36"/>
      <c r="E32" s="3" t="s">
        <v>81</v>
      </c>
      <c r="F32" s="3"/>
      <c r="G32" s="36"/>
      <c r="H32" s="39"/>
      <c r="J32" s="37">
        <v>40</v>
      </c>
      <c r="K32" s="37" t="s">
        <v>42</v>
      </c>
      <c r="N32" s="20" t="s">
        <v>256</v>
      </c>
    </row>
    <row r="33" spans="1:17">
      <c r="A33" s="45">
        <v>9</v>
      </c>
      <c r="B33" s="25"/>
      <c r="C33" s="35"/>
      <c r="D33" s="35"/>
      <c r="E33" s="21" t="str">
        <f t="shared" si="7"/>
        <v/>
      </c>
      <c r="F33" s="21" t="str">
        <f t="shared" si="6"/>
        <v/>
      </c>
      <c r="G33" s="35"/>
      <c r="H33" s="38"/>
      <c r="J33" s="24">
        <v>41</v>
      </c>
      <c r="K33" s="24" t="s">
        <v>63</v>
      </c>
    </row>
    <row r="34" spans="1:17">
      <c r="A34" s="45"/>
      <c r="B34" s="25"/>
      <c r="C34" s="35"/>
      <c r="D34" s="35"/>
      <c r="E34" s="21" t="str">
        <f t="shared" si="7"/>
        <v/>
      </c>
      <c r="F34" s="21" t="str">
        <f t="shared" si="6"/>
        <v/>
      </c>
      <c r="G34" s="35"/>
      <c r="H34" s="38"/>
      <c r="J34" s="24">
        <v>42</v>
      </c>
      <c r="K34" s="24" t="s">
        <v>64</v>
      </c>
      <c r="N34" s="20" t="s">
        <v>249</v>
      </c>
      <c r="O34" s="70" t="s">
        <v>254</v>
      </c>
      <c r="P34" s="70"/>
      <c r="Q34" s="20" t="s">
        <v>248</v>
      </c>
    </row>
    <row r="35" spans="1:17">
      <c r="A35" s="43"/>
      <c r="B35" s="34"/>
      <c r="C35" s="36"/>
      <c r="D35" s="36"/>
      <c r="E35" s="3" t="s">
        <v>82</v>
      </c>
      <c r="F35" s="3"/>
      <c r="G35" s="36"/>
      <c r="H35" s="39"/>
      <c r="J35" s="24"/>
      <c r="K35" s="24"/>
      <c r="N35" s="44"/>
      <c r="O35" s="40"/>
    </row>
    <row r="36" spans="1:17">
      <c r="A36" s="45">
        <v>10</v>
      </c>
      <c r="B36" s="25"/>
      <c r="C36" s="35"/>
      <c r="D36" s="35"/>
      <c r="E36" s="21" t="str">
        <f t="shared" ref="E36:E45" si="13">IF(C36&lt;&gt;"",VLOOKUP(C36,$J$6:$K$47,2,FALSE),"")</f>
        <v/>
      </c>
      <c r="F36" s="21" t="str">
        <f t="shared" si="6"/>
        <v/>
      </c>
      <c r="G36" s="35"/>
      <c r="H36" s="38"/>
      <c r="J36" s="24"/>
      <c r="K36" s="24"/>
      <c r="N36" s="44"/>
      <c r="O36" s="41"/>
    </row>
    <row r="37" spans="1:17">
      <c r="A37" s="45"/>
      <c r="B37" s="25"/>
      <c r="C37" s="35"/>
      <c r="D37" s="35"/>
      <c r="E37" s="21" t="str">
        <f t="shared" si="13"/>
        <v/>
      </c>
      <c r="F37" s="21" t="str">
        <f t="shared" si="6"/>
        <v/>
      </c>
      <c r="G37" s="35"/>
      <c r="H37" s="38"/>
      <c r="J37" s="24"/>
      <c r="K37" s="24"/>
      <c r="N37" s="44"/>
      <c r="O37" s="41"/>
    </row>
    <row r="38" spans="1:17">
      <c r="A38" s="45"/>
      <c r="B38" s="25"/>
      <c r="C38" s="35"/>
      <c r="D38" s="35"/>
      <c r="E38" s="21" t="str">
        <f t="shared" si="13"/>
        <v/>
      </c>
      <c r="F38" s="21" t="str">
        <f t="shared" ref="F38:F45" si="14">IF(D38&lt;&gt;"",VLOOKUP(D38,$J$6:$K$47,2,FALSE),"")</f>
        <v/>
      </c>
      <c r="G38" s="35"/>
      <c r="H38" s="38"/>
      <c r="J38" s="24"/>
      <c r="K38" s="24"/>
      <c r="O38" s="41"/>
    </row>
    <row r="39" spans="1:17">
      <c r="A39" s="43"/>
      <c r="B39" s="34"/>
      <c r="C39" s="36"/>
      <c r="D39" s="36"/>
      <c r="E39" s="3" t="s">
        <v>83</v>
      </c>
      <c r="F39" s="3"/>
      <c r="G39" s="36"/>
      <c r="H39" s="39"/>
      <c r="J39" s="24"/>
      <c r="K39" s="24"/>
      <c r="O39" s="41"/>
    </row>
    <row r="40" spans="1:17">
      <c r="A40" s="45">
        <v>11</v>
      </c>
      <c r="B40" s="25"/>
      <c r="C40" s="35"/>
      <c r="D40" s="35"/>
      <c r="E40" s="21" t="str">
        <f t="shared" si="13"/>
        <v/>
      </c>
      <c r="F40" s="21" t="str">
        <f t="shared" si="14"/>
        <v/>
      </c>
      <c r="G40" s="35"/>
      <c r="H40" s="38"/>
      <c r="J40" s="37">
        <v>50</v>
      </c>
      <c r="K40" s="37" t="s">
        <v>43</v>
      </c>
      <c r="O40" s="41"/>
    </row>
    <row r="41" spans="1:17">
      <c r="A41" s="45"/>
      <c r="B41" s="25"/>
      <c r="C41" s="35"/>
      <c r="D41" s="35"/>
      <c r="E41" s="21" t="str">
        <f t="shared" si="13"/>
        <v/>
      </c>
      <c r="F41" s="21" t="str">
        <f t="shared" si="14"/>
        <v/>
      </c>
      <c r="G41" s="35"/>
      <c r="H41" s="38"/>
      <c r="J41" s="24">
        <v>51</v>
      </c>
      <c r="K41" s="24" t="s">
        <v>65</v>
      </c>
      <c r="O41" s="41"/>
    </row>
    <row r="42" spans="1:17">
      <c r="A42" s="43"/>
      <c r="B42" s="34"/>
      <c r="C42" s="36"/>
      <c r="D42" s="36"/>
      <c r="E42" s="3" t="s">
        <v>84</v>
      </c>
      <c r="F42" s="3" t="str">
        <f t="shared" si="14"/>
        <v/>
      </c>
      <c r="G42" s="36"/>
      <c r="H42" s="39"/>
      <c r="J42" s="24">
        <v>52</v>
      </c>
      <c r="K42" s="24" t="s">
        <v>66</v>
      </c>
      <c r="O42" s="42"/>
      <c r="P42" s="43"/>
    </row>
    <row r="43" spans="1:17">
      <c r="A43" s="45">
        <v>12</v>
      </c>
      <c r="B43" s="25"/>
      <c r="C43" s="35"/>
      <c r="D43" s="35"/>
      <c r="E43" s="21" t="str">
        <f t="shared" si="13"/>
        <v/>
      </c>
      <c r="F43" s="21" t="str">
        <f t="shared" si="14"/>
        <v/>
      </c>
      <c r="G43" s="35"/>
      <c r="H43" s="38"/>
      <c r="J43" s="24">
        <v>53</v>
      </c>
      <c r="K43" s="24" t="s">
        <v>67</v>
      </c>
      <c r="O43" s="41">
        <f>SUM(O35:O42)</f>
        <v>0</v>
      </c>
      <c r="P43" s="1">
        <f>SUM(P35:P42)</f>
        <v>0</v>
      </c>
    </row>
    <row r="44" spans="1:17">
      <c r="A44" s="45"/>
      <c r="B44" s="25"/>
      <c r="C44" s="35"/>
      <c r="D44" s="35"/>
      <c r="E44" s="21" t="str">
        <f t="shared" si="13"/>
        <v/>
      </c>
      <c r="F44" s="21" t="str">
        <f t="shared" si="14"/>
        <v/>
      </c>
      <c r="G44" s="35"/>
      <c r="H44" s="38"/>
      <c r="J44" s="24">
        <v>54</v>
      </c>
      <c r="K44" s="24" t="s">
        <v>68</v>
      </c>
      <c r="O44" s="41"/>
      <c r="P44" s="20">
        <f>+O43-P43</f>
        <v>0</v>
      </c>
      <c r="Q44" s="20" t="s">
        <v>247</v>
      </c>
    </row>
    <row r="45" spans="1:17">
      <c r="A45" s="45"/>
      <c r="B45" s="25"/>
      <c r="C45" s="35"/>
      <c r="D45" s="35"/>
      <c r="E45" s="21" t="str">
        <f t="shared" si="13"/>
        <v/>
      </c>
      <c r="F45" s="21" t="str">
        <f t="shared" si="14"/>
        <v/>
      </c>
      <c r="G45" s="35"/>
      <c r="H45" s="38"/>
      <c r="J45" s="24">
        <v>55</v>
      </c>
      <c r="K45" s="24" t="s">
        <v>261</v>
      </c>
      <c r="O45" s="41"/>
      <c r="P45" s="1">
        <f>+P44-Q7</f>
        <v>0</v>
      </c>
      <c r="Q45" s="1" t="s">
        <v>285</v>
      </c>
    </row>
    <row r="46" spans="1:17">
      <c r="A46" s="43"/>
      <c r="B46" s="34"/>
      <c r="C46" s="36"/>
      <c r="D46" s="36"/>
      <c r="E46" s="3" t="s">
        <v>287</v>
      </c>
      <c r="F46" s="3" t="str">
        <f t="shared" ref="F46:F66" si="15">IF(D46&lt;&gt;"",VLOOKUP(D46,$J$6:$K$47,2,FALSE),"")</f>
        <v/>
      </c>
      <c r="G46" s="36"/>
      <c r="H46" s="39"/>
      <c r="J46" s="24">
        <v>56</v>
      </c>
      <c r="K46" s="24" t="s">
        <v>70</v>
      </c>
    </row>
    <row r="47" spans="1:17" ht="15.75" thickBot="1">
      <c r="A47" s="45">
        <v>13</v>
      </c>
      <c r="B47" s="25"/>
      <c r="C47" s="35"/>
      <c r="D47" s="35"/>
      <c r="E47" s="21" t="str">
        <f t="shared" ref="E47:E66" si="16">IF(C47&lt;&gt;"",VLOOKUP(C47,$J$6:$K$47,2,FALSE),"")</f>
        <v/>
      </c>
      <c r="F47" s="21" t="str">
        <f t="shared" si="15"/>
        <v/>
      </c>
      <c r="G47" s="35"/>
      <c r="H47" s="38"/>
      <c r="J47" s="27"/>
      <c r="K47" s="27"/>
      <c r="P47" s="20" t="s">
        <v>255</v>
      </c>
    </row>
    <row r="48" spans="1:17">
      <c r="A48" s="45"/>
      <c r="B48" s="25"/>
      <c r="C48" s="35"/>
      <c r="D48" s="35"/>
      <c r="E48" s="21" t="str">
        <f t="shared" si="16"/>
        <v/>
      </c>
      <c r="F48" s="21" t="str">
        <f t="shared" si="15"/>
        <v/>
      </c>
      <c r="G48" s="35"/>
      <c r="H48" s="38"/>
      <c r="P48" s="1">
        <f>+Transacciones!K17+Transacciones!K18</f>
        <v>4851649</v>
      </c>
      <c r="Q48" s="1" t="s">
        <v>250</v>
      </c>
    </row>
    <row r="49" spans="1:17">
      <c r="A49" s="43"/>
      <c r="B49" s="34"/>
      <c r="C49" s="36"/>
      <c r="D49" s="36"/>
      <c r="E49" s="3" t="s">
        <v>80</v>
      </c>
      <c r="F49" s="3" t="str">
        <f t="shared" si="15"/>
        <v/>
      </c>
      <c r="G49" s="36"/>
      <c r="H49" s="39"/>
      <c r="P49" s="3">
        <f>+Transacciones!I17+Transacciones!I18</f>
        <v>345489</v>
      </c>
      <c r="Q49" s="3" t="s">
        <v>251</v>
      </c>
    </row>
    <row r="50" spans="1:17">
      <c r="A50" s="45">
        <v>14</v>
      </c>
      <c r="B50" s="25"/>
      <c r="C50" s="35"/>
      <c r="D50" s="35"/>
      <c r="E50" s="21" t="str">
        <f t="shared" si="16"/>
        <v/>
      </c>
      <c r="F50" s="21" t="str">
        <f t="shared" si="15"/>
        <v/>
      </c>
      <c r="G50" s="35"/>
      <c r="H50" s="38"/>
      <c r="P50" s="1">
        <f>+P48+P49</f>
        <v>5197138</v>
      </c>
      <c r="Q50" s="1" t="s">
        <v>252</v>
      </c>
    </row>
    <row r="51" spans="1:17">
      <c r="A51" s="45"/>
      <c r="B51" s="25"/>
      <c r="C51" s="35"/>
      <c r="D51" s="35"/>
      <c r="E51" s="21" t="str">
        <f t="shared" si="16"/>
        <v/>
      </c>
      <c r="F51" s="21" t="str">
        <f t="shared" si="15"/>
        <v/>
      </c>
      <c r="G51" s="35"/>
      <c r="H51" s="38"/>
      <c r="P51" s="1">
        <f>+P39+P42</f>
        <v>0</v>
      </c>
      <c r="Q51" s="1" t="s">
        <v>286</v>
      </c>
    </row>
    <row r="52" spans="1:17">
      <c r="A52" s="45"/>
      <c r="B52" s="25"/>
      <c r="C52" s="35"/>
      <c r="D52" s="35"/>
      <c r="E52" s="21" t="str">
        <f t="shared" si="16"/>
        <v/>
      </c>
      <c r="F52" s="21" t="str">
        <f t="shared" si="15"/>
        <v/>
      </c>
      <c r="G52" s="35"/>
      <c r="H52" s="38"/>
    </row>
    <row r="53" spans="1:17">
      <c r="A53" s="45"/>
      <c r="B53" s="25"/>
      <c r="C53" s="35"/>
      <c r="D53" s="35"/>
      <c r="E53" s="21" t="str">
        <f t="shared" si="16"/>
        <v/>
      </c>
      <c r="F53" s="21" t="str">
        <f t="shared" si="15"/>
        <v/>
      </c>
      <c r="G53" s="35"/>
      <c r="H53" s="38"/>
    </row>
    <row r="54" spans="1:17">
      <c r="A54" s="43"/>
      <c r="B54" s="34"/>
      <c r="C54" s="36"/>
      <c r="D54" s="36"/>
      <c r="E54" s="3" t="s">
        <v>85</v>
      </c>
      <c r="F54" s="3" t="str">
        <f t="shared" si="15"/>
        <v/>
      </c>
      <c r="G54" s="36"/>
      <c r="H54" s="39"/>
    </row>
    <row r="55" spans="1:17">
      <c r="A55" s="45">
        <v>15</v>
      </c>
      <c r="B55" s="25"/>
      <c r="C55" s="35"/>
      <c r="D55" s="35"/>
      <c r="E55" s="21" t="str">
        <f t="shared" si="16"/>
        <v/>
      </c>
      <c r="F55" s="21" t="str">
        <f t="shared" si="15"/>
        <v/>
      </c>
      <c r="G55" s="35"/>
      <c r="H55" s="38"/>
    </row>
    <row r="56" spans="1:17">
      <c r="A56" s="45"/>
      <c r="B56" s="25"/>
      <c r="C56" s="35"/>
      <c r="D56" s="35"/>
      <c r="E56" s="21" t="str">
        <f t="shared" si="16"/>
        <v/>
      </c>
      <c r="F56" s="21" t="str">
        <f t="shared" si="15"/>
        <v/>
      </c>
      <c r="G56" s="35"/>
      <c r="H56" s="38"/>
    </row>
    <row r="57" spans="1:17">
      <c r="A57" s="45"/>
      <c r="B57" s="25"/>
      <c r="C57" s="35"/>
      <c r="D57" s="35"/>
      <c r="E57" s="21" t="str">
        <f t="shared" si="16"/>
        <v/>
      </c>
      <c r="F57" s="21" t="str">
        <f t="shared" si="15"/>
        <v/>
      </c>
      <c r="G57" s="35"/>
      <c r="H57" s="38"/>
    </row>
    <row r="58" spans="1:17">
      <c r="A58" s="43"/>
      <c r="B58" s="34"/>
      <c r="C58" s="36"/>
      <c r="D58" s="36"/>
      <c r="E58" s="3" t="s">
        <v>86</v>
      </c>
      <c r="F58" s="3" t="str">
        <f t="shared" si="15"/>
        <v/>
      </c>
      <c r="G58" s="36"/>
      <c r="H58" s="39"/>
    </row>
    <row r="59" spans="1:17">
      <c r="A59" s="45">
        <v>16</v>
      </c>
      <c r="B59" s="25"/>
      <c r="C59" s="35"/>
      <c r="D59" s="35"/>
      <c r="E59" s="21" t="str">
        <f t="shared" si="16"/>
        <v/>
      </c>
      <c r="F59" s="21" t="str">
        <f t="shared" si="15"/>
        <v/>
      </c>
      <c r="G59" s="35"/>
      <c r="H59" s="38"/>
    </row>
    <row r="60" spans="1:17">
      <c r="A60" s="45"/>
      <c r="B60" s="25"/>
      <c r="C60" s="35"/>
      <c r="D60" s="35"/>
      <c r="E60" s="21" t="str">
        <f t="shared" si="16"/>
        <v/>
      </c>
      <c r="F60" s="21" t="str">
        <f t="shared" si="15"/>
        <v/>
      </c>
      <c r="G60" s="35"/>
      <c r="H60" s="38"/>
    </row>
    <row r="61" spans="1:17">
      <c r="A61" s="45"/>
      <c r="B61" s="25"/>
      <c r="C61" s="35"/>
      <c r="D61" s="35"/>
      <c r="E61" s="21"/>
      <c r="F61" s="21" t="str">
        <f t="shared" si="15"/>
        <v/>
      </c>
      <c r="G61" s="35"/>
      <c r="H61" s="38"/>
    </row>
    <row r="62" spans="1:17">
      <c r="A62" s="43"/>
      <c r="B62" s="34"/>
      <c r="C62" s="36"/>
      <c r="D62" s="36"/>
      <c r="E62" s="3" t="s">
        <v>87</v>
      </c>
      <c r="F62" s="3" t="str">
        <f t="shared" si="15"/>
        <v/>
      </c>
      <c r="G62" s="36"/>
      <c r="H62" s="39"/>
    </row>
    <row r="63" spans="1:17">
      <c r="A63" s="45">
        <v>17</v>
      </c>
      <c r="B63" s="25"/>
      <c r="C63" s="35"/>
      <c r="D63" s="35"/>
      <c r="E63" s="21" t="str">
        <f t="shared" si="16"/>
        <v/>
      </c>
      <c r="F63" s="21" t="str">
        <f t="shared" si="15"/>
        <v/>
      </c>
      <c r="G63" s="35"/>
      <c r="H63" s="38"/>
    </row>
    <row r="64" spans="1:17">
      <c r="A64" s="45"/>
      <c r="B64" s="25"/>
      <c r="C64" s="35"/>
      <c r="D64" s="35"/>
      <c r="E64" s="21" t="str">
        <f t="shared" si="16"/>
        <v/>
      </c>
      <c r="F64" s="21" t="str">
        <f t="shared" si="15"/>
        <v/>
      </c>
      <c r="G64" s="35"/>
      <c r="H64" s="38"/>
    </row>
    <row r="65" spans="1:8">
      <c r="A65" s="43"/>
      <c r="B65" s="34"/>
      <c r="C65" s="36"/>
      <c r="D65" s="36"/>
      <c r="E65" s="3" t="s">
        <v>88</v>
      </c>
      <c r="F65" s="3" t="str">
        <f t="shared" si="15"/>
        <v/>
      </c>
      <c r="G65" s="36"/>
      <c r="H65" s="39"/>
    </row>
    <row r="66" spans="1:8">
      <c r="A66" s="45">
        <v>18</v>
      </c>
      <c r="B66" s="25"/>
      <c r="C66" s="35"/>
      <c r="D66" s="35"/>
      <c r="E66" s="21" t="str">
        <f t="shared" si="16"/>
        <v/>
      </c>
      <c r="F66" s="21" t="str">
        <f t="shared" si="15"/>
        <v/>
      </c>
      <c r="G66" s="35"/>
      <c r="H66" s="38"/>
    </row>
    <row r="67" spans="1:8">
      <c r="A67" s="45"/>
      <c r="B67" s="25"/>
      <c r="C67" s="35"/>
      <c r="D67" s="35"/>
      <c r="E67" s="21" t="str">
        <f t="shared" ref="E67:E74" si="17">IF(C67&lt;&gt;"",VLOOKUP(C67,$J$6:$K$47,2,FALSE),"")</f>
        <v/>
      </c>
      <c r="F67" s="21" t="str">
        <f t="shared" ref="F67:F74" si="18">IF(D67&lt;&gt;"",VLOOKUP(D67,$J$6:$K$47,2,FALSE),"")</f>
        <v/>
      </c>
      <c r="G67" s="35"/>
      <c r="H67" s="38"/>
    </row>
    <row r="68" spans="1:8">
      <c r="A68" s="43"/>
      <c r="B68" s="34"/>
      <c r="C68" s="36"/>
      <c r="D68" s="36"/>
      <c r="E68" s="3" t="s">
        <v>89</v>
      </c>
      <c r="F68" s="3" t="str">
        <f t="shared" si="18"/>
        <v/>
      </c>
      <c r="G68" s="36"/>
      <c r="H68" s="39"/>
    </row>
    <row r="69" spans="1:8">
      <c r="A69" s="45">
        <v>19</v>
      </c>
      <c r="B69" s="25"/>
      <c r="C69" s="35"/>
      <c r="D69" s="35"/>
      <c r="E69" s="21" t="str">
        <f t="shared" si="17"/>
        <v/>
      </c>
      <c r="F69" s="21" t="str">
        <f t="shared" si="18"/>
        <v/>
      </c>
      <c r="G69" s="35"/>
      <c r="H69" s="38"/>
    </row>
    <row r="70" spans="1:8">
      <c r="A70" s="45"/>
      <c r="B70" s="25"/>
      <c r="C70" s="35"/>
      <c r="D70" s="35"/>
      <c r="E70" s="21" t="str">
        <f t="shared" si="17"/>
        <v/>
      </c>
      <c r="F70" s="21" t="str">
        <f t="shared" si="18"/>
        <v/>
      </c>
      <c r="G70" s="35"/>
      <c r="H70" s="38"/>
    </row>
    <row r="71" spans="1:8">
      <c r="A71" s="45"/>
      <c r="B71" s="25"/>
      <c r="C71" s="35"/>
      <c r="D71" s="35"/>
      <c r="E71" s="21" t="str">
        <f t="shared" si="17"/>
        <v/>
      </c>
      <c r="F71" s="21" t="str">
        <f t="shared" si="18"/>
        <v/>
      </c>
      <c r="G71" s="35"/>
      <c r="H71" s="38"/>
    </row>
    <row r="72" spans="1:8">
      <c r="A72" s="43"/>
      <c r="B72" s="34"/>
      <c r="C72" s="36"/>
      <c r="D72" s="36"/>
      <c r="E72" s="3" t="s">
        <v>288</v>
      </c>
      <c r="F72" s="3" t="str">
        <f t="shared" si="18"/>
        <v/>
      </c>
      <c r="G72" s="36"/>
      <c r="H72" s="39"/>
    </row>
    <row r="73" spans="1:8">
      <c r="A73" s="45">
        <v>20</v>
      </c>
      <c r="B73" s="25"/>
      <c r="C73" s="35"/>
      <c r="D73" s="35"/>
      <c r="E73" s="21" t="str">
        <f t="shared" si="17"/>
        <v/>
      </c>
      <c r="F73" s="21" t="str">
        <f t="shared" si="18"/>
        <v/>
      </c>
      <c r="G73" s="35"/>
      <c r="H73" s="38"/>
    </row>
    <row r="74" spans="1:8">
      <c r="A74" s="45"/>
      <c r="B74" s="25"/>
      <c r="C74" s="35"/>
      <c r="D74" s="35"/>
      <c r="E74" s="21" t="str">
        <f t="shared" si="17"/>
        <v/>
      </c>
      <c r="F74" s="21" t="str">
        <f t="shared" si="18"/>
        <v/>
      </c>
      <c r="G74" s="35"/>
      <c r="H74" s="38"/>
    </row>
    <row r="75" spans="1:8">
      <c r="A75" s="45"/>
      <c r="B75" s="25"/>
      <c r="C75" s="35"/>
      <c r="D75" s="35"/>
      <c r="E75" s="21"/>
      <c r="F75" s="21"/>
      <c r="G75" s="35"/>
      <c r="H75" s="38"/>
    </row>
    <row r="76" spans="1:8">
      <c r="A76" s="43"/>
      <c r="B76" s="34"/>
      <c r="C76" s="36"/>
      <c r="D76" s="36"/>
      <c r="E76" s="3" t="s">
        <v>289</v>
      </c>
      <c r="F76" s="3"/>
      <c r="G76" s="36"/>
      <c r="H76" s="39"/>
    </row>
    <row r="77" spans="1:8">
      <c r="A77" s="45">
        <v>21</v>
      </c>
      <c r="B77" s="25"/>
      <c r="C77" s="35"/>
      <c r="D77" s="35"/>
      <c r="E77" s="21" t="str">
        <f t="shared" ref="E77:E78" si="19">IF(C77&lt;&gt;"",VLOOKUP(C77,$J$6:$K$47,2,FALSE),"")</f>
        <v/>
      </c>
      <c r="F77" s="21" t="str">
        <f t="shared" ref="F77:F78" si="20">IF(D77&lt;&gt;"",VLOOKUP(D77,$J$6:$K$47,2,FALSE),"")</f>
        <v/>
      </c>
      <c r="G77" s="35"/>
      <c r="H77" s="38"/>
    </row>
    <row r="78" spans="1:8">
      <c r="A78" s="45"/>
      <c r="B78" s="25"/>
      <c r="C78" s="35"/>
      <c r="D78" s="35"/>
      <c r="E78" s="21" t="str">
        <f t="shared" si="19"/>
        <v/>
      </c>
      <c r="F78" s="21" t="str">
        <f t="shared" si="20"/>
        <v/>
      </c>
      <c r="G78" s="35"/>
      <c r="H78" s="38"/>
    </row>
    <row r="79" spans="1:8">
      <c r="A79" s="45"/>
      <c r="B79" s="25"/>
      <c r="C79" s="35"/>
      <c r="D79" s="35"/>
      <c r="E79" s="21"/>
      <c r="F79" s="21"/>
      <c r="G79" s="35"/>
      <c r="H79" s="38"/>
    </row>
    <row r="80" spans="1:8">
      <c r="A80" s="43"/>
      <c r="B80" s="34"/>
      <c r="C80" s="36"/>
      <c r="D80" s="36"/>
      <c r="E80" s="3" t="s">
        <v>290</v>
      </c>
      <c r="F80" s="3"/>
      <c r="G80" s="36"/>
      <c r="H80" s="39"/>
    </row>
    <row r="81" spans="1:8">
      <c r="A81" s="45">
        <v>22</v>
      </c>
      <c r="B81" s="25"/>
      <c r="C81" s="35"/>
      <c r="D81" s="35"/>
      <c r="E81" s="21" t="str">
        <f t="shared" ref="E81:F83" si="21">IF(C81&lt;&gt;"",VLOOKUP(C81,$J$6:$K$47,2,FALSE),"")</f>
        <v/>
      </c>
      <c r="F81" s="21" t="str">
        <f t="shared" si="21"/>
        <v/>
      </c>
      <c r="G81" s="35"/>
      <c r="H81" s="38"/>
    </row>
    <row r="82" spans="1:8">
      <c r="A82" s="45"/>
      <c r="B82" s="25"/>
      <c r="C82" s="35"/>
      <c r="D82" s="35"/>
      <c r="E82" s="21" t="str">
        <f t="shared" si="21"/>
        <v/>
      </c>
      <c r="F82" s="21" t="str">
        <f t="shared" si="21"/>
        <v/>
      </c>
      <c r="G82" s="35"/>
      <c r="H82" s="38"/>
    </row>
    <row r="83" spans="1:8">
      <c r="A83" s="45"/>
      <c r="B83" s="25"/>
      <c r="C83" s="35"/>
      <c r="D83" s="35"/>
      <c r="E83" s="21"/>
      <c r="F83" s="21" t="str">
        <f t="shared" si="21"/>
        <v/>
      </c>
      <c r="G83" s="35"/>
      <c r="H83" s="38"/>
    </row>
    <row r="84" spans="1:8">
      <c r="A84" s="43"/>
      <c r="B84" s="34"/>
      <c r="C84" s="36"/>
      <c r="D84" s="36"/>
      <c r="E84" s="3" t="s">
        <v>291</v>
      </c>
      <c r="F84" s="3"/>
      <c r="G84" s="36"/>
      <c r="H84" s="39"/>
    </row>
    <row r="87" spans="1:8">
      <c r="E87" s="20" t="s">
        <v>277</v>
      </c>
    </row>
    <row r="89" spans="1:8">
      <c r="E89" s="1" t="s">
        <v>294</v>
      </c>
      <c r="G89" s="88"/>
    </row>
    <row r="90" spans="1:8">
      <c r="E90" s="3" t="s">
        <v>295</v>
      </c>
      <c r="F90" s="3"/>
      <c r="G90" s="89"/>
    </row>
    <row r="91" spans="1:8">
      <c r="E91" s="61" t="s">
        <v>278</v>
      </c>
      <c r="F91" s="61"/>
      <c r="G91" s="61">
        <f>+G89-G90</f>
        <v>0</v>
      </c>
    </row>
    <row r="95" spans="1:8">
      <c r="E95" s="1" t="s">
        <v>279</v>
      </c>
      <c r="G95" s="1">
        <f>+Q11</f>
        <v>0</v>
      </c>
    </row>
    <row r="96" spans="1:8">
      <c r="E96" s="1" t="s">
        <v>280</v>
      </c>
    </row>
    <row r="97" spans="5:7">
      <c r="E97" s="44" t="s">
        <v>282</v>
      </c>
      <c r="F97" s="88"/>
    </row>
    <row r="98" spans="5:7">
      <c r="E98" s="44" t="s">
        <v>281</v>
      </c>
      <c r="F98" s="88"/>
    </row>
    <row r="99" spans="5:7">
      <c r="E99" s="3" t="s">
        <v>283</v>
      </c>
      <c r="F99" s="3"/>
      <c r="G99" s="3" t="str">
        <f>IF(G95=0,"",+G95/F97*F98)</f>
        <v/>
      </c>
    </row>
    <row r="100" spans="5:7">
      <c r="E100" s="61" t="s">
        <v>284</v>
      </c>
      <c r="F100" s="61"/>
      <c r="G100" s="61" t="str">
        <f>IF(G95=0,"",+G95-G99)</f>
        <v/>
      </c>
    </row>
  </sheetData>
  <mergeCells count="18">
    <mergeCell ref="A4:A5"/>
    <mergeCell ref="J3:K3"/>
    <mergeCell ref="E4:F5"/>
    <mergeCell ref="G4:G5"/>
    <mergeCell ref="H4:H5"/>
    <mergeCell ref="B4:B5"/>
    <mergeCell ref="C4:D4"/>
    <mergeCell ref="J4:J5"/>
    <mergeCell ref="K4:K5"/>
    <mergeCell ref="O4:O5"/>
    <mergeCell ref="P4:P5"/>
    <mergeCell ref="J1:L1"/>
    <mergeCell ref="M30:N30"/>
    <mergeCell ref="O34:P34"/>
    <mergeCell ref="M3:R3"/>
    <mergeCell ref="Q4:R4"/>
    <mergeCell ref="M4:M5"/>
    <mergeCell ref="N4: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73"/>
  <sheetViews>
    <sheetView showGridLines="0" workbookViewId="0"/>
  </sheetViews>
  <sheetFormatPr baseColWidth="10" defaultRowHeight="15"/>
  <cols>
    <col min="1" max="1" width="3.7109375" customWidth="1"/>
    <col min="2" max="2" width="136.28515625" bestFit="1" customWidth="1"/>
    <col min="3" max="3" width="18.85546875" style="57" bestFit="1" customWidth="1"/>
  </cols>
  <sheetData>
    <row r="5" spans="2:3">
      <c r="B5" s="59" t="s">
        <v>262</v>
      </c>
      <c r="C5" s="55" t="s">
        <v>263</v>
      </c>
    </row>
    <row r="6" spans="2:3">
      <c r="B6" s="52" t="s">
        <v>150</v>
      </c>
      <c r="C6" s="56"/>
    </row>
    <row r="7" spans="2:3">
      <c r="B7" s="53" t="s">
        <v>151</v>
      </c>
      <c r="C7" s="56"/>
    </row>
    <row r="8" spans="2:3">
      <c r="B8" s="50" t="s">
        <v>91</v>
      </c>
      <c r="C8" s="56"/>
    </row>
    <row r="9" spans="2:3">
      <c r="B9" s="50" t="s">
        <v>92</v>
      </c>
      <c r="C9" s="56"/>
    </row>
    <row r="10" spans="2:3">
      <c r="B10" s="50" t="s">
        <v>93</v>
      </c>
      <c r="C10" s="56"/>
    </row>
    <row r="11" spans="2:3">
      <c r="B11" s="50" t="s">
        <v>94</v>
      </c>
      <c r="C11" s="56"/>
    </row>
    <row r="12" spans="2:3">
      <c r="B12" s="50" t="s">
        <v>95</v>
      </c>
      <c r="C12" s="56"/>
    </row>
    <row r="13" spans="2:3">
      <c r="B13" s="50" t="s">
        <v>96</v>
      </c>
      <c r="C13" s="56"/>
    </row>
    <row r="14" spans="2:3">
      <c r="B14" s="50" t="s">
        <v>97</v>
      </c>
      <c r="C14" s="56"/>
    </row>
    <row r="15" spans="2:3">
      <c r="B15" s="50" t="s">
        <v>98</v>
      </c>
      <c r="C15" s="56"/>
    </row>
    <row r="16" spans="2:3">
      <c r="B16" s="50" t="s">
        <v>99</v>
      </c>
      <c r="C16" s="56"/>
    </row>
    <row r="17" spans="2:3">
      <c r="B17" s="50" t="s">
        <v>100</v>
      </c>
      <c r="C17" s="56"/>
    </row>
    <row r="18" spans="2:3">
      <c r="B18" s="50" t="s">
        <v>101</v>
      </c>
      <c r="C18" s="56">
        <f>+C16+C17</f>
        <v>0</v>
      </c>
    </row>
    <row r="19" spans="2:3">
      <c r="B19" s="53" t="s">
        <v>152</v>
      </c>
      <c r="C19" s="56"/>
    </row>
    <row r="20" spans="2:3">
      <c r="B20" s="50" t="s">
        <v>102</v>
      </c>
      <c r="C20" s="56"/>
    </row>
    <row r="21" spans="2:3">
      <c r="B21" s="50" t="s">
        <v>103</v>
      </c>
      <c r="C21" s="56"/>
    </row>
    <row r="22" spans="2:3">
      <c r="B22" s="50" t="s">
        <v>104</v>
      </c>
      <c r="C22" s="56"/>
    </row>
    <row r="23" spans="2:3">
      <c r="B23" s="50" t="s">
        <v>105</v>
      </c>
      <c r="C23" s="56"/>
    </row>
    <row r="24" spans="2:3">
      <c r="B24" s="50" t="s">
        <v>106</v>
      </c>
      <c r="C24" s="56"/>
    </row>
    <row r="25" spans="2:3">
      <c r="B25" s="50" t="s">
        <v>107</v>
      </c>
      <c r="C25" s="56"/>
    </row>
    <row r="26" spans="2:3">
      <c r="B26" s="50" t="s">
        <v>108</v>
      </c>
      <c r="C26" s="56"/>
    </row>
    <row r="27" spans="2:3">
      <c r="B27" s="50" t="s">
        <v>109</v>
      </c>
      <c r="C27" s="56"/>
    </row>
    <row r="28" spans="2:3">
      <c r="B28" s="50" t="s">
        <v>110</v>
      </c>
      <c r="C28" s="56"/>
    </row>
    <row r="29" spans="2:3">
      <c r="B29" s="50" t="s">
        <v>111</v>
      </c>
      <c r="C29" s="56"/>
    </row>
    <row r="30" spans="2:3">
      <c r="B30" s="50" t="s">
        <v>112</v>
      </c>
      <c r="C30" s="56"/>
    </row>
    <row r="31" spans="2:3">
      <c r="B31" s="50" t="s">
        <v>113</v>
      </c>
      <c r="C31" s="56"/>
    </row>
    <row r="32" spans="2:3">
      <c r="B32" s="50" t="s">
        <v>114</v>
      </c>
      <c r="C32" s="56"/>
    </row>
    <row r="33" spans="2:5">
      <c r="B33" s="50" t="s">
        <v>115</v>
      </c>
      <c r="C33" s="56"/>
    </row>
    <row r="34" spans="2:5">
      <c r="B34" s="50" t="s">
        <v>116</v>
      </c>
      <c r="C34" s="56">
        <f>SUM(C20:C33)</f>
        <v>0</v>
      </c>
    </row>
    <row r="35" spans="2:5">
      <c r="B35" s="49" t="s">
        <v>117</v>
      </c>
      <c r="C35" s="56">
        <f>+C34+C18</f>
        <v>0</v>
      </c>
      <c r="E35" s="57"/>
    </row>
    <row r="36" spans="2:5">
      <c r="B36" s="52" t="s">
        <v>153</v>
      </c>
      <c r="C36" s="56"/>
    </row>
    <row r="37" spans="2:5">
      <c r="B37" s="53" t="s">
        <v>154</v>
      </c>
      <c r="C37" s="56"/>
    </row>
    <row r="38" spans="2:5">
      <c r="B38" s="54" t="s">
        <v>155</v>
      </c>
      <c r="C38" s="56"/>
    </row>
    <row r="39" spans="2:5">
      <c r="B39" s="51" t="s">
        <v>118</v>
      </c>
      <c r="C39" s="56"/>
    </row>
    <row r="40" spans="2:5">
      <c r="B40" s="51" t="s">
        <v>119</v>
      </c>
      <c r="C40" s="56"/>
    </row>
    <row r="41" spans="2:5">
      <c r="B41" s="51" t="s">
        <v>120</v>
      </c>
      <c r="C41" s="56"/>
    </row>
    <row r="42" spans="2:5">
      <c r="B42" s="51" t="s">
        <v>121</v>
      </c>
      <c r="C42" s="56"/>
    </row>
    <row r="43" spans="2:5">
      <c r="B43" s="51" t="s">
        <v>122</v>
      </c>
      <c r="C43" s="56"/>
    </row>
    <row r="44" spans="2:5">
      <c r="B44" s="51" t="s">
        <v>123</v>
      </c>
      <c r="C44" s="56"/>
    </row>
    <row r="45" spans="2:5">
      <c r="B45" s="51" t="s">
        <v>124</v>
      </c>
      <c r="C45" s="56"/>
    </row>
    <row r="46" spans="2:5">
      <c r="B46" s="51" t="s">
        <v>125</v>
      </c>
      <c r="C46" s="56"/>
    </row>
    <row r="47" spans="2:5">
      <c r="B47" s="51" t="s">
        <v>126</v>
      </c>
      <c r="C47" s="56"/>
    </row>
    <row r="48" spans="2:5">
      <c r="B48" s="51" t="s">
        <v>127</v>
      </c>
      <c r="C48" s="56"/>
    </row>
    <row r="49" spans="2:3">
      <c r="B49" s="51" t="s">
        <v>128</v>
      </c>
      <c r="C49" s="56">
        <f>SUM(C39:C48)</f>
        <v>0</v>
      </c>
    </row>
    <row r="50" spans="2:3">
      <c r="B50" s="54" t="s">
        <v>156</v>
      </c>
      <c r="C50" s="56"/>
    </row>
    <row r="51" spans="2:3">
      <c r="B51" s="51" t="s">
        <v>129</v>
      </c>
      <c r="C51" s="56"/>
    </row>
    <row r="52" spans="2:3">
      <c r="B52" s="51" t="s">
        <v>130</v>
      </c>
      <c r="C52" s="56"/>
    </row>
    <row r="53" spans="2:3">
      <c r="B53" s="51" t="s">
        <v>131</v>
      </c>
      <c r="C53" s="56"/>
    </row>
    <row r="54" spans="2:3">
      <c r="B54" s="51" t="s">
        <v>132</v>
      </c>
      <c r="C54" s="56"/>
    </row>
    <row r="55" spans="2:3">
      <c r="B55" s="51" t="s">
        <v>133</v>
      </c>
      <c r="C55" s="56"/>
    </row>
    <row r="56" spans="2:3">
      <c r="B56" s="51" t="s">
        <v>134</v>
      </c>
      <c r="C56" s="56"/>
    </row>
    <row r="57" spans="2:3">
      <c r="B57" s="51" t="s">
        <v>135</v>
      </c>
      <c r="C57" s="56"/>
    </row>
    <row r="58" spans="2:3">
      <c r="B58" s="51" t="s">
        <v>136</v>
      </c>
      <c r="C58" s="56"/>
    </row>
    <row r="59" spans="2:3">
      <c r="B59" s="51" t="s">
        <v>137</v>
      </c>
      <c r="C59" s="56"/>
    </row>
    <row r="60" spans="2:3">
      <c r="B60" s="51" t="s">
        <v>138</v>
      </c>
      <c r="C60" s="56">
        <f>SUM(C51:C59)</f>
        <v>0</v>
      </c>
    </row>
    <row r="61" spans="2:3">
      <c r="B61" s="50" t="s">
        <v>139</v>
      </c>
      <c r="C61" s="56">
        <f>+C60+C49</f>
        <v>0</v>
      </c>
    </row>
    <row r="62" spans="2:3">
      <c r="B62" s="53" t="s">
        <v>157</v>
      </c>
      <c r="C62" s="56"/>
    </row>
    <row r="63" spans="2:3">
      <c r="B63" s="50" t="s">
        <v>140</v>
      </c>
      <c r="C63" s="56"/>
    </row>
    <row r="64" spans="2:3">
      <c r="B64" s="50" t="s">
        <v>141</v>
      </c>
      <c r="C64" s="56"/>
    </row>
    <row r="65" spans="2:4">
      <c r="B65" s="50" t="s">
        <v>142</v>
      </c>
      <c r="C65" s="56"/>
    </row>
    <row r="66" spans="2:4">
      <c r="B66" s="50" t="s">
        <v>143</v>
      </c>
      <c r="C66" s="56"/>
    </row>
    <row r="67" spans="2:4">
      <c r="B67" s="50" t="s">
        <v>144</v>
      </c>
      <c r="C67" s="56"/>
    </row>
    <row r="68" spans="2:4">
      <c r="B68" s="50" t="s">
        <v>145</v>
      </c>
      <c r="C68" s="56"/>
    </row>
    <row r="69" spans="2:4">
      <c r="B69" s="50" t="s">
        <v>146</v>
      </c>
      <c r="C69" s="56">
        <f>SUM(C63:C68)</f>
        <v>0</v>
      </c>
    </row>
    <row r="70" spans="2:4">
      <c r="B70" s="50" t="s">
        <v>147</v>
      </c>
      <c r="C70" s="56"/>
    </row>
    <row r="71" spans="2:4">
      <c r="B71" s="50" t="s">
        <v>148</v>
      </c>
      <c r="C71" s="56">
        <f>+C69+C70</f>
        <v>0</v>
      </c>
    </row>
    <row r="72" spans="2:4">
      <c r="B72" s="49" t="s">
        <v>149</v>
      </c>
      <c r="C72" s="56">
        <f>+C71+C61</f>
        <v>0</v>
      </c>
    </row>
    <row r="73" spans="2:4">
      <c r="C73" s="57">
        <f>+C35-C72</f>
        <v>0</v>
      </c>
      <c r="D73" t="s">
        <v>275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33"/>
  <sheetViews>
    <sheetView showGridLines="0" workbookViewId="0"/>
  </sheetViews>
  <sheetFormatPr baseColWidth="10" defaultRowHeight="15"/>
  <cols>
    <col min="1" max="1" width="3.7109375" customWidth="1"/>
    <col min="2" max="2" width="182.28515625" bestFit="1" customWidth="1"/>
    <col min="3" max="3" width="18.85546875" style="57" bestFit="1" customWidth="1"/>
  </cols>
  <sheetData>
    <row r="5" spans="2:3" ht="30">
      <c r="B5" s="58" t="s">
        <v>264</v>
      </c>
      <c r="C5" s="62" t="s">
        <v>267</v>
      </c>
    </row>
    <row r="6" spans="2:3">
      <c r="B6" s="49" t="s">
        <v>158</v>
      </c>
      <c r="C6" s="56"/>
    </row>
    <row r="7" spans="2:3">
      <c r="B7" s="49" t="s">
        <v>159</v>
      </c>
      <c r="C7" s="56"/>
    </row>
    <row r="8" spans="2:3">
      <c r="B8" s="49" t="s">
        <v>160</v>
      </c>
      <c r="C8" s="56">
        <f>+C6+C7</f>
        <v>0</v>
      </c>
    </row>
    <row r="9" spans="2:3">
      <c r="B9" s="49" t="s">
        <v>161</v>
      </c>
      <c r="C9" s="56"/>
    </row>
    <row r="10" spans="2:3">
      <c r="B10" s="49" t="s">
        <v>162</v>
      </c>
      <c r="C10" s="56"/>
    </row>
    <row r="11" spans="2:3">
      <c r="B11" s="49" t="s">
        <v>163</v>
      </c>
      <c r="C11" s="56"/>
    </row>
    <row r="12" spans="2:3">
      <c r="B12" s="49" t="s">
        <v>164</v>
      </c>
      <c r="C12" s="56"/>
    </row>
    <row r="13" spans="2:3">
      <c r="B13" s="49" t="s">
        <v>165</v>
      </c>
      <c r="C13" s="56"/>
    </row>
    <row r="14" spans="2:3">
      <c r="B14" s="49" t="s">
        <v>166</v>
      </c>
      <c r="C14" s="56">
        <f>SUM(C9:C13)+C8</f>
        <v>0</v>
      </c>
    </row>
    <row r="15" spans="2:3">
      <c r="B15" s="49" t="s">
        <v>167</v>
      </c>
      <c r="C15" s="56"/>
    </row>
    <row r="16" spans="2:3">
      <c r="B16" s="49" t="s">
        <v>168</v>
      </c>
      <c r="C16" s="56"/>
    </row>
    <row r="17" spans="2:3">
      <c r="B17" s="49" t="s">
        <v>169</v>
      </c>
      <c r="C17" s="56"/>
    </row>
    <row r="18" spans="2:3">
      <c r="B18" s="49" t="s">
        <v>170</v>
      </c>
      <c r="C18" s="56"/>
    </row>
    <row r="19" spans="2:3">
      <c r="B19" s="49" t="s">
        <v>171</v>
      </c>
      <c r="C19" s="56"/>
    </row>
    <row r="20" spans="2:3">
      <c r="B20" s="49" t="s">
        <v>172</v>
      </c>
      <c r="C20" s="56"/>
    </row>
    <row r="21" spans="2:3">
      <c r="B21" s="49" t="s">
        <v>173</v>
      </c>
      <c r="C21" s="56"/>
    </row>
    <row r="22" spans="2:3">
      <c r="B22" s="49" t="s">
        <v>174</v>
      </c>
      <c r="C22" s="56"/>
    </row>
    <row r="23" spans="2:3">
      <c r="B23" s="49" t="s">
        <v>175</v>
      </c>
      <c r="C23" s="56"/>
    </row>
    <row r="24" spans="2:3">
      <c r="B24" s="49" t="s">
        <v>176</v>
      </c>
      <c r="C24" s="56"/>
    </row>
    <row r="25" spans="2:3">
      <c r="B25" s="49" t="s">
        <v>177</v>
      </c>
      <c r="C25" s="56">
        <f>SUM(C15:C24)+C14</f>
        <v>0</v>
      </c>
    </row>
    <row r="26" spans="2:3">
      <c r="B26" s="49" t="s">
        <v>178</v>
      </c>
      <c r="C26" s="56"/>
    </row>
    <row r="27" spans="2:3">
      <c r="B27" s="49" t="s">
        <v>179</v>
      </c>
      <c r="C27" s="56">
        <f>+C25+C26</f>
        <v>0</v>
      </c>
    </row>
    <row r="28" spans="2:3">
      <c r="B28" s="49" t="s">
        <v>180</v>
      </c>
      <c r="C28" s="56"/>
    </row>
    <row r="29" spans="2:3">
      <c r="B29" s="49" t="s">
        <v>181</v>
      </c>
      <c r="C29" s="56">
        <f>+C27+C28</f>
        <v>0</v>
      </c>
    </row>
    <row r="30" spans="2:3">
      <c r="B30" s="48" t="s">
        <v>184</v>
      </c>
      <c r="C30" s="56"/>
    </row>
    <row r="31" spans="2:3">
      <c r="B31" s="49" t="s">
        <v>182</v>
      </c>
      <c r="C31" s="56"/>
    </row>
    <row r="32" spans="2:3">
      <c r="B32" s="49" t="s">
        <v>183</v>
      </c>
      <c r="C32" s="56"/>
    </row>
    <row r="33" spans="2:3">
      <c r="B33" s="49" t="s">
        <v>181</v>
      </c>
      <c r="C33" s="56">
        <f>+C31+C32</f>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81"/>
  <sheetViews>
    <sheetView showGridLines="0" workbookViewId="0"/>
  </sheetViews>
  <sheetFormatPr baseColWidth="10" defaultRowHeight="15"/>
  <cols>
    <col min="1" max="1" width="3.7109375" customWidth="1"/>
    <col min="2" max="2" width="82.7109375" bestFit="1" customWidth="1"/>
    <col min="3" max="3" width="21.7109375" style="57" customWidth="1"/>
  </cols>
  <sheetData>
    <row r="5" spans="2:3" ht="30">
      <c r="B5" s="58" t="s">
        <v>268</v>
      </c>
      <c r="C5" s="62" t="s">
        <v>267</v>
      </c>
    </row>
    <row r="6" spans="2:3">
      <c r="B6" s="52" t="s">
        <v>265</v>
      </c>
      <c r="C6" s="56"/>
    </row>
    <row r="7" spans="2:3">
      <c r="B7" s="49" t="s">
        <v>266</v>
      </c>
      <c r="C7" s="56"/>
    </row>
    <row r="8" spans="2:3">
      <c r="B8" s="50" t="s">
        <v>185</v>
      </c>
      <c r="C8" s="56"/>
    </row>
    <row r="9" spans="2:3">
      <c r="B9" s="50" t="s">
        <v>186</v>
      </c>
      <c r="C9" s="56"/>
    </row>
    <row r="10" spans="2:3">
      <c r="B10" s="50" t="s">
        <v>187</v>
      </c>
      <c r="C10" s="56"/>
    </row>
    <row r="11" spans="2:3">
      <c r="B11" s="50" t="s">
        <v>188</v>
      </c>
      <c r="C11" s="56"/>
    </row>
    <row r="12" spans="2:3">
      <c r="B12" s="50" t="s">
        <v>189</v>
      </c>
      <c r="C12" s="56"/>
    </row>
    <row r="13" spans="2:3">
      <c r="B13" s="49" t="s">
        <v>244</v>
      </c>
      <c r="C13" s="56"/>
    </row>
    <row r="14" spans="2:3">
      <c r="B14" s="50" t="s">
        <v>190</v>
      </c>
      <c r="C14" s="56"/>
    </row>
    <row r="15" spans="2:3">
      <c r="B15" s="50" t="s">
        <v>191</v>
      </c>
      <c r="C15" s="56"/>
    </row>
    <row r="16" spans="2:3">
      <c r="B16" s="50" t="s">
        <v>192</v>
      </c>
      <c r="C16" s="56"/>
    </row>
    <row r="17" spans="2:3">
      <c r="B17" s="50" t="s">
        <v>193</v>
      </c>
      <c r="C17" s="56"/>
    </row>
    <row r="18" spans="2:3">
      <c r="B18" s="50" t="s">
        <v>194</v>
      </c>
      <c r="C18" s="56"/>
    </row>
    <row r="19" spans="2:3">
      <c r="B19" s="49" t="s">
        <v>195</v>
      </c>
      <c r="C19" s="56">
        <f>SUM(C7:C18)</f>
        <v>0</v>
      </c>
    </row>
    <row r="20" spans="2:3">
      <c r="B20" s="49" t="s">
        <v>196</v>
      </c>
      <c r="C20" s="56"/>
    </row>
    <row r="21" spans="2:3">
      <c r="B21" s="49" t="s">
        <v>197</v>
      </c>
      <c r="C21" s="56"/>
    </row>
    <row r="22" spans="2:3">
      <c r="B22" s="49" t="s">
        <v>198</v>
      </c>
      <c r="C22" s="56"/>
    </row>
    <row r="23" spans="2:3">
      <c r="B23" s="49" t="s">
        <v>199</v>
      </c>
      <c r="C23" s="56"/>
    </row>
    <row r="24" spans="2:3">
      <c r="B24" s="49" t="s">
        <v>200</v>
      </c>
      <c r="C24" s="56"/>
    </row>
    <row r="25" spans="2:3">
      <c r="B25" s="49" t="s">
        <v>201</v>
      </c>
      <c r="C25" s="56"/>
    </row>
    <row r="26" spans="2:3">
      <c r="B26" s="49" t="s">
        <v>202</v>
      </c>
      <c r="C26" s="56">
        <f>SUM(C20:C25)+C19</f>
        <v>0</v>
      </c>
    </row>
    <row r="27" spans="2:3">
      <c r="B27" s="52" t="s">
        <v>245</v>
      </c>
      <c r="C27" s="56"/>
    </row>
    <row r="28" spans="2:3">
      <c r="B28" s="49" t="s">
        <v>203</v>
      </c>
      <c r="C28" s="56"/>
    </row>
    <row r="29" spans="2:3">
      <c r="B29" s="49" t="s">
        <v>204</v>
      </c>
      <c r="C29" s="56"/>
    </row>
    <row r="30" spans="2:3">
      <c r="B30" s="49" t="s">
        <v>205</v>
      </c>
      <c r="C30" s="56"/>
    </row>
    <row r="31" spans="2:3">
      <c r="B31" s="49" t="s">
        <v>206</v>
      </c>
      <c r="C31" s="56"/>
    </row>
    <row r="32" spans="2:3">
      <c r="B32" s="49" t="s">
        <v>207</v>
      </c>
      <c r="C32" s="56"/>
    </row>
    <row r="33" spans="2:3">
      <c r="B33" s="49" t="s">
        <v>208</v>
      </c>
      <c r="C33" s="56"/>
    </row>
    <row r="34" spans="2:3">
      <c r="B34" s="49" t="s">
        <v>209</v>
      </c>
      <c r="C34" s="56"/>
    </row>
    <row r="35" spans="2:3">
      <c r="B35" s="49" t="s">
        <v>210</v>
      </c>
      <c r="C35" s="56"/>
    </row>
    <row r="36" spans="2:3">
      <c r="B36" s="49" t="s">
        <v>211</v>
      </c>
      <c r="C36" s="56"/>
    </row>
    <row r="37" spans="2:3">
      <c r="B37" s="49" t="s">
        <v>212</v>
      </c>
      <c r="C37" s="56"/>
    </row>
    <row r="38" spans="2:3">
      <c r="B38" s="49" t="s">
        <v>213</v>
      </c>
      <c r="C38" s="56"/>
    </row>
    <row r="39" spans="2:3">
      <c r="B39" s="49" t="s">
        <v>214</v>
      </c>
      <c r="C39" s="56"/>
    </row>
    <row r="40" spans="2:3">
      <c r="B40" s="49" t="s">
        <v>215</v>
      </c>
      <c r="C40" s="56"/>
    </row>
    <row r="41" spans="2:3">
      <c r="B41" s="49" t="s">
        <v>216</v>
      </c>
      <c r="C41" s="56"/>
    </row>
    <row r="42" spans="2:3">
      <c r="B42" s="49" t="s">
        <v>217</v>
      </c>
      <c r="C42" s="56"/>
    </row>
    <row r="43" spans="2:3">
      <c r="B43" s="49" t="s">
        <v>218</v>
      </c>
      <c r="C43" s="56"/>
    </row>
    <row r="44" spans="2:3">
      <c r="B44" s="49" t="s">
        <v>219</v>
      </c>
      <c r="C44" s="56"/>
    </row>
    <row r="45" spans="2:3">
      <c r="B45" s="49" t="s">
        <v>220</v>
      </c>
      <c r="C45" s="56"/>
    </row>
    <row r="46" spans="2:3">
      <c r="B46" s="49" t="s">
        <v>221</v>
      </c>
      <c r="C46" s="56"/>
    </row>
    <row r="47" spans="2:3">
      <c r="B47" s="49" t="s">
        <v>222</v>
      </c>
      <c r="C47" s="56"/>
    </row>
    <row r="48" spans="2:3">
      <c r="B48" s="49" t="s">
        <v>197</v>
      </c>
      <c r="C48" s="56"/>
    </row>
    <row r="49" spans="2:3">
      <c r="B49" s="49" t="s">
        <v>198</v>
      </c>
      <c r="C49" s="56"/>
    </row>
    <row r="50" spans="2:3">
      <c r="B50" s="49" t="s">
        <v>199</v>
      </c>
      <c r="C50" s="56"/>
    </row>
    <row r="51" spans="2:3">
      <c r="B51" s="49" t="s">
        <v>200</v>
      </c>
      <c r="C51" s="56"/>
    </row>
    <row r="52" spans="2:3">
      <c r="B52" s="49" t="s">
        <v>223</v>
      </c>
      <c r="C52" s="56"/>
    </row>
    <row r="53" spans="2:3">
      <c r="B53" s="49" t="s">
        <v>201</v>
      </c>
      <c r="C53" s="56"/>
    </row>
    <row r="54" spans="2:3">
      <c r="B54" s="49" t="s">
        <v>224</v>
      </c>
      <c r="C54" s="56">
        <f>SUM(C28:C53)</f>
        <v>0</v>
      </c>
    </row>
    <row r="55" spans="2:3">
      <c r="B55" s="52" t="s">
        <v>246</v>
      </c>
      <c r="C55" s="56"/>
    </row>
    <row r="56" spans="2:3">
      <c r="B56" s="49" t="s">
        <v>225</v>
      </c>
      <c r="C56" s="56"/>
    </row>
    <row r="57" spans="2:3">
      <c r="B57" s="49" t="s">
        <v>226</v>
      </c>
      <c r="C57" s="56"/>
    </row>
    <row r="58" spans="2:3">
      <c r="B58" s="49" t="s">
        <v>227</v>
      </c>
      <c r="C58" s="56"/>
    </row>
    <row r="59" spans="2:3">
      <c r="B59" s="49" t="s">
        <v>228</v>
      </c>
      <c r="C59" s="56"/>
    </row>
    <row r="60" spans="2:3">
      <c r="B60" s="49" t="s">
        <v>229</v>
      </c>
      <c r="C60" s="56"/>
    </row>
    <row r="61" spans="2:3">
      <c r="B61" s="49" t="s">
        <v>230</v>
      </c>
      <c r="C61" s="56"/>
    </row>
    <row r="62" spans="2:3">
      <c r="B62" s="49" t="s">
        <v>231</v>
      </c>
      <c r="C62" s="56"/>
    </row>
    <row r="63" spans="2:3">
      <c r="B63" s="50" t="s">
        <v>232</v>
      </c>
      <c r="C63" s="56"/>
    </row>
    <row r="64" spans="2:3">
      <c r="B64" s="50" t="s">
        <v>233</v>
      </c>
      <c r="C64" s="56"/>
    </row>
    <row r="65" spans="2:5">
      <c r="B65" s="49" t="s">
        <v>234</v>
      </c>
      <c r="C65" s="56"/>
    </row>
    <row r="66" spans="2:5">
      <c r="B66" s="49" t="s">
        <v>235</v>
      </c>
      <c r="C66" s="56"/>
    </row>
    <row r="67" spans="2:5">
      <c r="B67" s="49" t="s">
        <v>236</v>
      </c>
      <c r="C67" s="56"/>
    </row>
    <row r="68" spans="2:5">
      <c r="B68" s="49" t="s">
        <v>237</v>
      </c>
      <c r="C68" s="56"/>
    </row>
    <row r="69" spans="2:5">
      <c r="B69" s="49" t="s">
        <v>217</v>
      </c>
      <c r="C69" s="56"/>
    </row>
    <row r="70" spans="2:5">
      <c r="B70" s="49" t="s">
        <v>196</v>
      </c>
      <c r="C70" s="56"/>
    </row>
    <row r="71" spans="2:5">
      <c r="B71" s="49" t="s">
        <v>198</v>
      </c>
      <c r="C71" s="56"/>
    </row>
    <row r="72" spans="2:5">
      <c r="B72" s="49" t="s">
        <v>200</v>
      </c>
      <c r="C72" s="56"/>
    </row>
    <row r="73" spans="2:5">
      <c r="B73" s="49" t="s">
        <v>201</v>
      </c>
      <c r="C73" s="56"/>
    </row>
    <row r="74" spans="2:5">
      <c r="B74" s="49" t="s">
        <v>238</v>
      </c>
      <c r="C74" s="56">
        <f>SUM(C56:C73)</f>
        <v>0</v>
      </c>
    </row>
    <row r="75" spans="2:5">
      <c r="B75" s="48" t="s">
        <v>239</v>
      </c>
      <c r="C75" s="56">
        <f>+C74+C54+C26</f>
        <v>0</v>
      </c>
    </row>
    <row r="76" spans="2:5">
      <c r="B76" s="48" t="s">
        <v>240</v>
      </c>
      <c r="C76" s="56"/>
    </row>
    <row r="77" spans="2:5">
      <c r="B77" s="49" t="s">
        <v>240</v>
      </c>
      <c r="C77" s="56"/>
    </row>
    <row r="78" spans="2:5">
      <c r="B78" s="48" t="s">
        <v>241</v>
      </c>
      <c r="C78" s="56">
        <f>+C75+C77</f>
        <v>0</v>
      </c>
    </row>
    <row r="79" spans="2:5">
      <c r="B79" s="48" t="s">
        <v>242</v>
      </c>
      <c r="C79" s="56"/>
    </row>
    <row r="80" spans="2:5">
      <c r="B80" s="48" t="s">
        <v>243</v>
      </c>
      <c r="C80" s="56">
        <f>+C78+C79</f>
        <v>0</v>
      </c>
      <c r="E80" s="57"/>
    </row>
    <row r="81" spans="3:4">
      <c r="C81" s="57">
        <f>+C80-ESF!C8</f>
        <v>0</v>
      </c>
      <c r="D81" t="s">
        <v>276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Transacciones</vt:lpstr>
      <vt:lpstr>Registros</vt:lpstr>
      <vt:lpstr>ESF</vt:lpstr>
      <vt:lpstr>EERR</vt:lpstr>
      <vt:lpstr>EFE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Luis</cp:lastModifiedBy>
  <cp:lastPrinted>2024-03-13T02:03:29Z</cp:lastPrinted>
  <dcterms:created xsi:type="dcterms:W3CDTF">2023-07-12T21:15:56Z</dcterms:created>
  <dcterms:modified xsi:type="dcterms:W3CDTF">2024-03-13T21:26:10Z</dcterms:modified>
</cp:coreProperties>
</file>